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in4\Documents\IFRS 17\Slides\ASHK Presentation\works\0905\"/>
    </mc:Choice>
  </mc:AlternateContent>
  <bookViews>
    <workbookView xWindow="0" yWindow="0" windowWidth="24000" windowHeight="9270"/>
  </bookViews>
  <sheets>
    <sheet name="Input Assumptions" sheetId="1" r:id="rId1"/>
    <sheet name="Case 1_Inception View" sheetId="3" r:id="rId2"/>
    <sheet name="Case 2_Mortality Deterioration" sheetId="4" r:id="rId3"/>
    <sheet name="Case 3_Discount Rate Change" sheetId="5" r:id="rId4"/>
    <sheet name="Mortality Table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5" l="1"/>
  <c r="D46" i="5"/>
  <c r="D45" i="5"/>
  <c r="L9" i="5"/>
  <c r="K9" i="5"/>
  <c r="J9" i="5"/>
  <c r="I9" i="5"/>
  <c r="H9" i="5"/>
  <c r="G9" i="5"/>
  <c r="F9" i="5"/>
  <c r="E9" i="5"/>
  <c r="D9" i="5"/>
  <c r="C9" i="5"/>
  <c r="L9" i="4"/>
  <c r="K9" i="4"/>
  <c r="J9" i="4"/>
  <c r="I9" i="4"/>
  <c r="H9" i="4"/>
  <c r="G9" i="4"/>
  <c r="F9" i="4"/>
  <c r="E9" i="4"/>
  <c r="D9" i="4"/>
  <c r="C9" i="4"/>
  <c r="D52" i="5" l="1"/>
  <c r="L18" i="5"/>
  <c r="K18" i="5"/>
  <c r="J18" i="5"/>
  <c r="I18" i="5"/>
  <c r="H18" i="5"/>
  <c r="G18" i="5"/>
  <c r="F18" i="5"/>
  <c r="E18" i="5"/>
  <c r="D18" i="5"/>
  <c r="C18" i="5"/>
  <c r="L18" i="4"/>
  <c r="K18" i="4"/>
  <c r="J18" i="4"/>
  <c r="I18" i="4"/>
  <c r="H18" i="4"/>
  <c r="G18" i="4"/>
  <c r="F18" i="4"/>
  <c r="E18" i="4"/>
  <c r="D18" i="4"/>
  <c r="C18" i="4"/>
  <c r="B54" i="4"/>
  <c r="B54" i="5"/>
  <c r="D53" i="5"/>
  <c r="C12" i="3" l="1"/>
  <c r="C14" i="3"/>
  <c r="D14" i="3"/>
  <c r="E14" i="3"/>
  <c r="F14" i="3"/>
  <c r="G14" i="3"/>
  <c r="H14" i="3"/>
  <c r="I14" i="3"/>
  <c r="J14" i="3"/>
  <c r="K14" i="3"/>
  <c r="D65" i="5" l="1"/>
  <c r="D64" i="5"/>
  <c r="D63" i="5"/>
  <c r="D62" i="5"/>
  <c r="D61" i="5"/>
  <c r="D60" i="5"/>
  <c r="D59" i="5"/>
  <c r="D58" i="5"/>
  <c r="D57" i="5"/>
  <c r="C57" i="5"/>
  <c r="C57" i="4"/>
  <c r="D44" i="5" l="1"/>
  <c r="C46" i="5"/>
  <c r="B48" i="5"/>
  <c r="C44" i="5" s="1"/>
  <c r="E19" i="5"/>
  <c r="D19" i="5"/>
  <c r="C19" i="5"/>
  <c r="C45" i="5" l="1"/>
  <c r="C48" i="5" s="1"/>
  <c r="C40" i="5" s="1"/>
  <c r="F19" i="5"/>
  <c r="G19" i="5" s="1"/>
  <c r="H19" i="5" s="1"/>
  <c r="I19" i="5" s="1"/>
  <c r="J19" i="5" s="1"/>
  <c r="K19" i="5" s="1"/>
  <c r="L19" i="5" s="1"/>
  <c r="D19" i="4"/>
  <c r="C19" i="4"/>
  <c r="L18" i="3"/>
  <c r="K18" i="3"/>
  <c r="J18" i="3"/>
  <c r="I18" i="3"/>
  <c r="H18" i="3"/>
  <c r="G18" i="3"/>
  <c r="F18" i="3"/>
  <c r="E18" i="3"/>
  <c r="D18" i="3"/>
  <c r="C18" i="3"/>
  <c r="L39" i="5"/>
  <c r="L38" i="5"/>
  <c r="B41" i="5"/>
  <c r="B40" i="5"/>
  <c r="B39" i="5"/>
  <c r="B38" i="5"/>
  <c r="B34" i="5"/>
  <c r="B33" i="5"/>
  <c r="B32" i="5"/>
  <c r="B31" i="5"/>
  <c r="B30" i="5"/>
  <c r="D27" i="5"/>
  <c r="D26" i="5"/>
  <c r="L61" i="5"/>
  <c r="K61" i="5"/>
  <c r="J61" i="5"/>
  <c r="I61" i="5"/>
  <c r="H61" i="5"/>
  <c r="G61" i="5"/>
  <c r="D33" i="5"/>
  <c r="D25" i="5"/>
  <c r="L59" i="5"/>
  <c r="K59" i="5"/>
  <c r="J59" i="5"/>
  <c r="I59" i="5"/>
  <c r="H59" i="5"/>
  <c r="G59" i="5"/>
  <c r="D31" i="5"/>
  <c r="D23" i="5"/>
  <c r="C31" i="5" s="1"/>
  <c r="D22" i="5"/>
  <c r="D24" i="5" s="1"/>
  <c r="C26" i="5"/>
  <c r="C62" i="5" s="1"/>
  <c r="C25" i="5"/>
  <c r="C61" i="5" s="1"/>
  <c r="C24" i="5"/>
  <c r="C60" i="5" s="1"/>
  <c r="C23" i="5"/>
  <c r="C59" i="5" s="1"/>
  <c r="C22" i="5"/>
  <c r="C58" i="5" s="1"/>
  <c r="K14" i="5"/>
  <c r="J14" i="5"/>
  <c r="I14" i="5"/>
  <c r="H14" i="5"/>
  <c r="G14" i="5"/>
  <c r="F14" i="5"/>
  <c r="E14" i="5"/>
  <c r="D14" i="5"/>
  <c r="C14" i="5"/>
  <c r="C12" i="5"/>
  <c r="C22" i="4"/>
  <c r="C58" i="4" s="1"/>
  <c r="C23" i="4"/>
  <c r="C59" i="4" s="1"/>
  <c r="C24" i="4"/>
  <c r="C60" i="4" s="1"/>
  <c r="C25" i="4"/>
  <c r="C61" i="4" s="1"/>
  <c r="C26" i="4"/>
  <c r="C62" i="4" s="1"/>
  <c r="B48" i="4"/>
  <c r="C44" i="4" s="1"/>
  <c r="B41" i="4"/>
  <c r="B40" i="4"/>
  <c r="L39" i="4"/>
  <c r="B39" i="4"/>
  <c r="L38" i="4"/>
  <c r="B38" i="4"/>
  <c r="B31" i="4"/>
  <c r="B32" i="4"/>
  <c r="B33" i="4"/>
  <c r="B34" i="4"/>
  <c r="B30" i="4"/>
  <c r="C45" i="4" l="1"/>
  <c r="C48" i="4"/>
  <c r="C40" i="4" s="1"/>
  <c r="C33" i="5"/>
  <c r="C64" i="4"/>
  <c r="C30" i="5"/>
  <c r="C38" i="5" s="1"/>
  <c r="C41" i="5" s="1"/>
  <c r="C64" i="5"/>
  <c r="C54" i="5"/>
  <c r="C51" i="5"/>
  <c r="C52" i="5" s="1"/>
  <c r="D54" i="5"/>
  <c r="D51" i="5"/>
  <c r="I59" i="4"/>
  <c r="H61" i="4"/>
  <c r="L61" i="4"/>
  <c r="F59" i="4"/>
  <c r="F59" i="5" s="1"/>
  <c r="J59" i="4"/>
  <c r="I61" i="4"/>
  <c r="G59" i="4"/>
  <c r="K59" i="4"/>
  <c r="F61" i="4"/>
  <c r="F61" i="5" s="1"/>
  <c r="J61" i="4"/>
  <c r="H59" i="4"/>
  <c r="L59" i="4"/>
  <c r="G61" i="4"/>
  <c r="K61" i="4"/>
  <c r="D48" i="5" l="1"/>
  <c r="D40" i="5" s="1"/>
  <c r="D30" i="5"/>
  <c r="D34" i="5"/>
  <c r="K14" i="4"/>
  <c r="J14" i="4"/>
  <c r="I14" i="4"/>
  <c r="H14" i="4"/>
  <c r="G14" i="4"/>
  <c r="F14" i="4"/>
  <c r="E14" i="4"/>
  <c r="D14" i="4"/>
  <c r="C14" i="4"/>
  <c r="C12" i="4"/>
  <c r="L39" i="3"/>
  <c r="L38" i="3"/>
  <c r="E61" i="3"/>
  <c r="E61" i="4" s="1"/>
  <c r="E61" i="5" s="1"/>
  <c r="F61" i="3"/>
  <c r="G61" i="3"/>
  <c r="H61" i="3"/>
  <c r="I61" i="3"/>
  <c r="J61" i="3"/>
  <c r="K61" i="3"/>
  <c r="L61" i="3"/>
  <c r="C19" i="3"/>
  <c r="D19" i="3" s="1"/>
  <c r="E19" i="3" s="1"/>
  <c r="B54" i="3" l="1"/>
  <c r="C51" i="3" s="1"/>
  <c r="C52" i="3" s="1"/>
  <c r="C51" i="4"/>
  <c r="C52" i="4" s="1"/>
  <c r="C54" i="4"/>
  <c r="L59" i="3"/>
  <c r="H59" i="3"/>
  <c r="D61" i="3"/>
  <c r="D61" i="4" s="1"/>
  <c r="G59" i="3"/>
  <c r="C58" i="3"/>
  <c r="I59" i="3"/>
  <c r="E59" i="3"/>
  <c r="E59" i="4" s="1"/>
  <c r="E59" i="5" s="1"/>
  <c r="C62" i="3"/>
  <c r="D59" i="3"/>
  <c r="D59" i="4" s="1"/>
  <c r="K59" i="3"/>
  <c r="C60" i="3"/>
  <c r="J59" i="3"/>
  <c r="F59" i="3"/>
  <c r="C61" i="3"/>
  <c r="D32" i="5"/>
  <c r="D39" i="5" s="1"/>
  <c r="D38" i="5"/>
  <c r="E19" i="4"/>
  <c r="F19" i="3"/>
  <c r="G19" i="3" s="1"/>
  <c r="H19" i="3" s="1"/>
  <c r="I19" i="3" s="1"/>
  <c r="J19" i="3" s="1"/>
  <c r="K19" i="3" s="1"/>
  <c r="L19" i="3" s="1"/>
  <c r="F19" i="4" l="1"/>
  <c r="G19" i="4" s="1"/>
  <c r="H19" i="4" s="1"/>
  <c r="I19" i="4" s="1"/>
  <c r="J19" i="4" s="1"/>
  <c r="K19" i="4" s="1"/>
  <c r="L19" i="4" s="1"/>
  <c r="C72" i="3"/>
  <c r="C59" i="3"/>
  <c r="D41" i="5"/>
  <c r="C33" i="4" l="1"/>
  <c r="C31" i="4"/>
  <c r="C72" i="4"/>
  <c r="C72" i="5" s="1"/>
  <c r="C77" i="3"/>
  <c r="C77" i="4" s="1"/>
  <c r="C77" i="5" s="1"/>
  <c r="E9" i="3"/>
  <c r="F9" i="3"/>
  <c r="G9" i="3"/>
  <c r="H9" i="3"/>
  <c r="I9" i="3"/>
  <c r="J9" i="3"/>
  <c r="K9" i="3"/>
  <c r="L9" i="3"/>
  <c r="D9" i="3"/>
  <c r="C9" i="3"/>
  <c r="C10" i="3" l="1"/>
  <c r="C13" i="3" s="1"/>
  <c r="C10" i="4"/>
  <c r="F10" i="3"/>
  <c r="F10" i="4"/>
  <c r="F10" i="5" s="1"/>
  <c r="D10" i="3"/>
  <c r="D10" i="4"/>
  <c r="D10" i="5" s="1"/>
  <c r="E10" i="3"/>
  <c r="E10" i="4"/>
  <c r="E10" i="5" s="1"/>
  <c r="L10" i="3"/>
  <c r="L10" i="4"/>
  <c r="L10" i="5" s="1"/>
  <c r="K10" i="3"/>
  <c r="K10" i="4"/>
  <c r="K10" i="5" s="1"/>
  <c r="G10" i="3"/>
  <c r="G10" i="4"/>
  <c r="G10" i="5" s="1"/>
  <c r="J10" i="3"/>
  <c r="J10" i="4"/>
  <c r="J10" i="5" s="1"/>
  <c r="I10" i="3"/>
  <c r="I10" i="4"/>
  <c r="I10" i="5" s="1"/>
  <c r="H10" i="3"/>
  <c r="H10" i="4"/>
  <c r="H10" i="5" s="1"/>
  <c r="C15" i="3"/>
  <c r="D12" i="3" s="1"/>
  <c r="C13" i="4" l="1"/>
  <c r="C27" i="4" s="1"/>
  <c r="C10" i="5"/>
  <c r="C13" i="5" s="1"/>
  <c r="C15" i="5" s="1"/>
  <c r="D12" i="5" s="1"/>
  <c r="D13" i="5" s="1"/>
  <c r="D15" i="5" s="1"/>
  <c r="E12" i="5" s="1"/>
  <c r="D13" i="3"/>
  <c r="C27" i="5"/>
  <c r="C63" i="4"/>
  <c r="C65" i="4" s="1"/>
  <c r="D15" i="3"/>
  <c r="E12" i="3" s="1"/>
  <c r="C15" i="4"/>
  <c r="D12" i="4" s="1"/>
  <c r="D62" i="3"/>
  <c r="D62" i="4" s="1"/>
  <c r="E13" i="3" l="1"/>
  <c r="E15" i="3" s="1"/>
  <c r="F12" i="3" s="1"/>
  <c r="C63" i="5"/>
  <c r="C65" i="5" s="1"/>
  <c r="D13" i="4"/>
  <c r="D58" i="3"/>
  <c r="D58" i="4" s="1"/>
  <c r="D63" i="3"/>
  <c r="D63" i="4" s="1"/>
  <c r="D71" i="3"/>
  <c r="C63" i="3"/>
  <c r="C71" i="3"/>
  <c r="E13" i="5"/>
  <c r="F13" i="3" l="1"/>
  <c r="F15" i="3" s="1"/>
  <c r="G12" i="3" s="1"/>
  <c r="D60" i="3"/>
  <c r="D60" i="4" s="1"/>
  <c r="D72" i="3"/>
  <c r="C71" i="4"/>
  <c r="C71" i="5" s="1"/>
  <c r="C76" i="3"/>
  <c r="D76" i="3"/>
  <c r="D76" i="4" s="1"/>
  <c r="D76" i="5" s="1"/>
  <c r="D71" i="4"/>
  <c r="D71" i="5" s="1"/>
  <c r="E15" i="5"/>
  <c r="F12" i="5" s="1"/>
  <c r="D15" i="4"/>
  <c r="E12" i="4" s="1"/>
  <c r="E62" i="3"/>
  <c r="G13" i="3" l="1"/>
  <c r="G15" i="3" s="1"/>
  <c r="H12" i="3" s="1"/>
  <c r="E58" i="3"/>
  <c r="C76" i="4"/>
  <c r="D77" i="3"/>
  <c r="D72" i="4"/>
  <c r="D72" i="5" s="1"/>
  <c r="F13" i="5"/>
  <c r="E13" i="4"/>
  <c r="H13" i="3" l="1"/>
  <c r="H15" i="3" s="1"/>
  <c r="I12" i="3" s="1"/>
  <c r="E63" i="3"/>
  <c r="E71" i="3"/>
  <c r="D77" i="4"/>
  <c r="D77" i="5" s="1"/>
  <c r="E60" i="3"/>
  <c r="E72" i="3"/>
  <c r="C76" i="5"/>
  <c r="E58" i="4"/>
  <c r="E58" i="5" s="1"/>
  <c r="E62" i="4"/>
  <c r="E62" i="5" s="1"/>
  <c r="E63" i="4"/>
  <c r="E63" i="5" s="1"/>
  <c r="F15" i="5"/>
  <c r="G12" i="5" s="1"/>
  <c r="E76" i="4"/>
  <c r="E76" i="5" s="1"/>
  <c r="E15" i="4"/>
  <c r="F12" i="4" s="1"/>
  <c r="F62" i="3"/>
  <c r="G62" i="5" l="1"/>
  <c r="G58" i="5"/>
  <c r="I13" i="3"/>
  <c r="I15" i="3" s="1"/>
  <c r="J12" i="3" s="1"/>
  <c r="F58" i="3"/>
  <c r="E76" i="3"/>
  <c r="E71" i="4"/>
  <c r="E71" i="5" s="1"/>
  <c r="E72" i="4"/>
  <c r="E72" i="5" s="1"/>
  <c r="E77" i="3"/>
  <c r="G13" i="5"/>
  <c r="E60" i="4"/>
  <c r="E60" i="5" s="1"/>
  <c r="E77" i="4"/>
  <c r="F13" i="4"/>
  <c r="J13" i="3" l="1"/>
  <c r="G63" i="5"/>
  <c r="F71" i="4"/>
  <c r="F71" i="5" s="1"/>
  <c r="F60" i="3"/>
  <c r="F72" i="3"/>
  <c r="F77" i="3" s="1"/>
  <c r="F71" i="3"/>
  <c r="F76" i="3" s="1"/>
  <c r="F63" i="3"/>
  <c r="E77" i="5"/>
  <c r="G60" i="5"/>
  <c r="G15" i="5"/>
  <c r="H12" i="5" s="1"/>
  <c r="F76" i="4"/>
  <c r="F76" i="5" s="1"/>
  <c r="F63" i="4"/>
  <c r="F63" i="5" s="1"/>
  <c r="F62" i="4"/>
  <c r="F62" i="5" s="1"/>
  <c r="F58" i="4"/>
  <c r="F58" i="5" s="1"/>
  <c r="F15" i="4"/>
  <c r="G12" i="4" s="1"/>
  <c r="G62" i="3"/>
  <c r="J15" i="3" l="1"/>
  <c r="K12" i="3" s="1"/>
  <c r="K13" i="3" s="1"/>
  <c r="H62" i="5"/>
  <c r="H58" i="5"/>
  <c r="G58" i="3"/>
  <c r="F72" i="4"/>
  <c r="F72" i="5" s="1"/>
  <c r="H13" i="5"/>
  <c r="G63" i="3"/>
  <c r="G71" i="3"/>
  <c r="G76" i="3" s="1"/>
  <c r="F60" i="4"/>
  <c r="F60" i="5" s="1"/>
  <c r="F77" i="4"/>
  <c r="G13" i="4"/>
  <c r="K15" i="3" l="1"/>
  <c r="L12" i="3" s="1"/>
  <c r="L13" i="3"/>
  <c r="L14" i="3" s="1"/>
  <c r="L15" i="3" s="1"/>
  <c r="H63" i="5"/>
  <c r="H15" i="5"/>
  <c r="I12" i="5" s="1"/>
  <c r="H71" i="5"/>
  <c r="G71" i="4"/>
  <c r="G71" i="5" s="1"/>
  <c r="G60" i="3"/>
  <c r="G72" i="3"/>
  <c r="G77" i="3" s="1"/>
  <c r="F77" i="5"/>
  <c r="H60" i="5"/>
  <c r="G62" i="4"/>
  <c r="G76" i="4"/>
  <c r="G76" i="5" s="1"/>
  <c r="G63" i="4"/>
  <c r="G58" i="4"/>
  <c r="G15" i="4"/>
  <c r="H12" i="4" s="1"/>
  <c r="H62" i="3"/>
  <c r="I60" i="5" l="1"/>
  <c r="I13" i="5"/>
  <c r="H58" i="3"/>
  <c r="I62" i="5"/>
  <c r="G72" i="4"/>
  <c r="G72" i="5" s="1"/>
  <c r="H72" i="5"/>
  <c r="G60" i="4"/>
  <c r="G77" i="4"/>
  <c r="H13" i="4"/>
  <c r="I58" i="5" l="1"/>
  <c r="I15" i="5"/>
  <c r="J12" i="5" s="1"/>
  <c r="I63" i="5"/>
  <c r="H71" i="4"/>
  <c r="H60" i="3"/>
  <c r="H72" i="3"/>
  <c r="H77" i="3" s="1"/>
  <c r="H63" i="3"/>
  <c r="H71" i="3"/>
  <c r="H76" i="3" s="1"/>
  <c r="G77" i="5"/>
  <c r="H58" i="4"/>
  <c r="H62" i="4"/>
  <c r="H76" i="4"/>
  <c r="H76" i="5" s="1"/>
  <c r="H63" i="4"/>
  <c r="H15" i="4"/>
  <c r="I12" i="4" s="1"/>
  <c r="I62" i="3"/>
  <c r="I58" i="3"/>
  <c r="J62" i="5" l="1"/>
  <c r="J58" i="5"/>
  <c r="J13" i="5"/>
  <c r="J15" i="5" s="1"/>
  <c r="K12" i="5" s="1"/>
  <c r="H72" i="4"/>
  <c r="H60" i="4"/>
  <c r="H77" i="4"/>
  <c r="I13" i="4"/>
  <c r="J60" i="5" l="1"/>
  <c r="I71" i="4"/>
  <c r="I71" i="5" s="1"/>
  <c r="I60" i="3"/>
  <c r="I72" i="3"/>
  <c r="I77" i="3" s="1"/>
  <c r="I63" i="3"/>
  <c r="I71" i="3"/>
  <c r="I76" i="3" s="1"/>
  <c r="H77" i="5"/>
  <c r="I76" i="4"/>
  <c r="I76" i="5" s="1"/>
  <c r="I63" i="4"/>
  <c r="I62" i="4"/>
  <c r="I58" i="4"/>
  <c r="K13" i="5"/>
  <c r="K58" i="5"/>
  <c r="K62" i="5"/>
  <c r="I15" i="4"/>
  <c r="J12" i="4" s="1"/>
  <c r="J62" i="3"/>
  <c r="J58" i="3"/>
  <c r="J63" i="5" l="1"/>
  <c r="K63" i="5"/>
  <c r="I72" i="4"/>
  <c r="I72" i="5" s="1"/>
  <c r="I60" i="4"/>
  <c r="I77" i="4"/>
  <c r="K60" i="5"/>
  <c r="K15" i="5"/>
  <c r="L12" i="5" s="1"/>
  <c r="J13" i="4"/>
  <c r="J71" i="4" l="1"/>
  <c r="J71" i="5" s="1"/>
  <c r="J71" i="3"/>
  <c r="J76" i="3" s="1"/>
  <c r="J63" i="3"/>
  <c r="J60" i="3"/>
  <c r="J72" i="3"/>
  <c r="J77" i="3" s="1"/>
  <c r="I77" i="5"/>
  <c r="J58" i="4"/>
  <c r="J76" i="4"/>
  <c r="J76" i="5" s="1"/>
  <c r="J63" i="4"/>
  <c r="J62" i="4"/>
  <c r="L58" i="5"/>
  <c r="L13" i="5"/>
  <c r="J15" i="4"/>
  <c r="K12" i="4" s="1"/>
  <c r="K62" i="3"/>
  <c r="K58" i="3"/>
  <c r="C47" i="5" l="1"/>
  <c r="L62" i="5"/>
  <c r="C34" i="5"/>
  <c r="C53" i="5" s="1"/>
  <c r="L63" i="5"/>
  <c r="J72" i="4"/>
  <c r="J72" i="5" s="1"/>
  <c r="K63" i="3"/>
  <c r="K71" i="3"/>
  <c r="K76" i="3" s="1"/>
  <c r="J60" i="4"/>
  <c r="J77" i="4"/>
  <c r="L14" i="5"/>
  <c r="K13" i="4"/>
  <c r="L60" i="5" l="1"/>
  <c r="C32" i="5"/>
  <c r="C39" i="5" s="1"/>
  <c r="L15" i="5"/>
  <c r="K71" i="4"/>
  <c r="K71" i="5" s="1"/>
  <c r="K60" i="3"/>
  <c r="K72" i="3"/>
  <c r="K77" i="3" s="1"/>
  <c r="J77" i="5"/>
  <c r="K58" i="4"/>
  <c r="K62" i="4"/>
  <c r="K76" i="4"/>
  <c r="K76" i="5" s="1"/>
  <c r="K63" i="4"/>
  <c r="E39" i="5"/>
  <c r="K39" i="5"/>
  <c r="F39" i="5"/>
  <c r="H39" i="5"/>
  <c r="G39" i="5"/>
  <c r="J39" i="5"/>
  <c r="I39" i="5"/>
  <c r="K15" i="4"/>
  <c r="L12" i="4" s="1"/>
  <c r="L62" i="3"/>
  <c r="C53" i="3"/>
  <c r="C70" i="3" s="1"/>
  <c r="C75" i="3" l="1"/>
  <c r="C78" i="3" s="1"/>
  <c r="L58" i="3"/>
  <c r="K72" i="4"/>
  <c r="K72" i="5" s="1"/>
  <c r="H38" i="5"/>
  <c r="L63" i="3"/>
  <c r="L71" i="3"/>
  <c r="L76" i="3" s="1"/>
  <c r="H69" i="5"/>
  <c r="G38" i="5"/>
  <c r="K60" i="4"/>
  <c r="K77" i="4"/>
  <c r="K38" i="5"/>
  <c r="I38" i="5"/>
  <c r="F38" i="5"/>
  <c r="J38" i="5"/>
  <c r="E38" i="5"/>
  <c r="E65" i="5" s="1"/>
  <c r="C34" i="4"/>
  <c r="C53" i="4" s="1"/>
  <c r="C70" i="4" s="1"/>
  <c r="C30" i="4"/>
  <c r="C38" i="4" s="1"/>
  <c r="C41" i="4" s="1"/>
  <c r="L13" i="4"/>
  <c r="C47" i="4" l="1"/>
  <c r="C70" i="5"/>
  <c r="C75" i="5" s="1"/>
  <c r="C78" i="5" s="1"/>
  <c r="C75" i="4"/>
  <c r="C78" i="4" s="1"/>
  <c r="L71" i="4"/>
  <c r="L71" i="5" s="1"/>
  <c r="L60" i="3"/>
  <c r="L72" i="3"/>
  <c r="L77" i="3" s="1"/>
  <c r="K77" i="5"/>
  <c r="L76" i="4"/>
  <c r="L76" i="5" s="1"/>
  <c r="L63" i="4"/>
  <c r="L58" i="4"/>
  <c r="L62" i="4"/>
  <c r="C32" i="4"/>
  <c r="C39" i="4" s="1"/>
  <c r="L14" i="4"/>
  <c r="K39" i="3"/>
  <c r="C39" i="3"/>
  <c r="D39" i="3"/>
  <c r="B39" i="3"/>
  <c r="J39" i="3"/>
  <c r="E39" i="3"/>
  <c r="G39" i="3"/>
  <c r="F39" i="3"/>
  <c r="H39" i="3"/>
  <c r="I39" i="3"/>
  <c r="C69" i="5" l="1"/>
  <c r="C54" i="3"/>
  <c r="D51" i="3" s="1"/>
  <c r="D52" i="3" s="1"/>
  <c r="L15" i="4"/>
  <c r="B38" i="3"/>
  <c r="L72" i="4"/>
  <c r="L72" i="5" s="1"/>
  <c r="D39" i="4"/>
  <c r="L60" i="4"/>
  <c r="L77" i="4"/>
  <c r="I38" i="3"/>
  <c r="K39" i="4"/>
  <c r="E39" i="4"/>
  <c r="H39" i="4"/>
  <c r="J39" i="4"/>
  <c r="I39" i="4"/>
  <c r="F39" i="4"/>
  <c r="G39" i="4"/>
  <c r="C38" i="3"/>
  <c r="E38" i="3"/>
  <c r="F38" i="3"/>
  <c r="K38" i="3"/>
  <c r="J38" i="3"/>
  <c r="H38" i="3"/>
  <c r="D38" i="3"/>
  <c r="G38" i="3"/>
  <c r="L69" i="5" l="1"/>
  <c r="C57" i="3"/>
  <c r="D51" i="4"/>
  <c r="D52" i="4" s="1"/>
  <c r="D53" i="3"/>
  <c r="D70" i="3" s="1"/>
  <c r="D75" i="3" s="1"/>
  <c r="D78" i="3" s="1"/>
  <c r="D38" i="4"/>
  <c r="D69" i="5"/>
  <c r="J69" i="5"/>
  <c r="K69" i="5"/>
  <c r="G69" i="5"/>
  <c r="I69" i="5"/>
  <c r="L77" i="5"/>
  <c r="F69" i="5"/>
  <c r="E69" i="5"/>
  <c r="C64" i="3"/>
  <c r="K38" i="4"/>
  <c r="I38" i="4"/>
  <c r="H38" i="4"/>
  <c r="E38" i="4"/>
  <c r="F38" i="4"/>
  <c r="G38" i="4"/>
  <c r="J38" i="4"/>
  <c r="D65" i="4" l="1"/>
  <c r="D53" i="4"/>
  <c r="D54" i="3"/>
  <c r="E51" i="3" s="1"/>
  <c r="E52" i="3" s="1"/>
  <c r="B40" i="3"/>
  <c r="B41" i="3" s="1"/>
  <c r="C65" i="3"/>
  <c r="D57" i="3" s="1"/>
  <c r="D57" i="4" s="1"/>
  <c r="C44" i="3"/>
  <c r="C45" i="3" l="1"/>
  <c r="C47" i="3" s="1"/>
  <c r="D70" i="4"/>
  <c r="D70" i="5" s="1"/>
  <c r="D75" i="5" s="1"/>
  <c r="D78" i="5" s="1"/>
  <c r="D54" i="4"/>
  <c r="E51" i="4" s="1"/>
  <c r="E53" i="3"/>
  <c r="E70" i="3" s="1"/>
  <c r="E75" i="3" s="1"/>
  <c r="E78" i="3" s="1"/>
  <c r="D64" i="3"/>
  <c r="D64" i="4" s="1"/>
  <c r="E51" i="5" l="1"/>
  <c r="E52" i="5" s="1"/>
  <c r="E52" i="4"/>
  <c r="E53" i="4" s="1"/>
  <c r="E70" i="4" s="1"/>
  <c r="E75" i="4" s="1"/>
  <c r="E78" i="4" s="1"/>
  <c r="D75" i="4"/>
  <c r="D78" i="4" s="1"/>
  <c r="E54" i="3"/>
  <c r="F51" i="3" s="1"/>
  <c r="F52" i="3" s="1"/>
  <c r="D65" i="3"/>
  <c r="E57" i="3" s="1"/>
  <c r="E64" i="3" s="1"/>
  <c r="C80" i="3"/>
  <c r="C80" i="4" s="1"/>
  <c r="C80" i="5" s="1"/>
  <c r="E57" i="4"/>
  <c r="E57" i="5" s="1"/>
  <c r="C48" i="3"/>
  <c r="D44" i="3" s="1"/>
  <c r="E53" i="5" l="1"/>
  <c r="E70" i="5" s="1"/>
  <c r="E75" i="5" s="1"/>
  <c r="E78" i="5" s="1"/>
  <c r="D44" i="4"/>
  <c r="D45" i="3"/>
  <c r="D47" i="3" s="1"/>
  <c r="E54" i="4"/>
  <c r="F51" i="4" s="1"/>
  <c r="F52" i="4" s="1"/>
  <c r="E54" i="5"/>
  <c r="F51" i="5" s="1"/>
  <c r="F52" i="5" s="1"/>
  <c r="F53" i="3"/>
  <c r="F70" i="3" s="1"/>
  <c r="F75" i="3" s="1"/>
  <c r="F78" i="3" s="1"/>
  <c r="E65" i="3"/>
  <c r="F57" i="3" s="1"/>
  <c r="F64" i="3" s="1"/>
  <c r="F65" i="3" s="1"/>
  <c r="G57" i="3" s="1"/>
  <c r="G64" i="3" s="1"/>
  <c r="G65" i="3" s="1"/>
  <c r="H57" i="3" s="1"/>
  <c r="E64" i="4"/>
  <c r="E64" i="5" s="1"/>
  <c r="C73" i="3"/>
  <c r="C82" i="3" s="1"/>
  <c r="C40" i="3"/>
  <c r="C41" i="3" s="1"/>
  <c r="F53" i="4" l="1"/>
  <c r="D45" i="4"/>
  <c r="D47" i="4" s="1"/>
  <c r="D48" i="4" s="1"/>
  <c r="D40" i="4" s="1"/>
  <c r="F53" i="5"/>
  <c r="F70" i="5" s="1"/>
  <c r="F75" i="5" s="1"/>
  <c r="F78" i="5" s="1"/>
  <c r="F54" i="3"/>
  <c r="G51" i="3" s="1"/>
  <c r="G52" i="3" s="1"/>
  <c r="E65" i="4"/>
  <c r="F57" i="4" s="1"/>
  <c r="F64" i="4" s="1"/>
  <c r="F57" i="5"/>
  <c r="C68" i="5"/>
  <c r="C73" i="5" s="1"/>
  <c r="C82" i="5" s="1"/>
  <c r="C87" i="5" s="1"/>
  <c r="C73" i="4"/>
  <c r="C82" i="4" s="1"/>
  <c r="H64" i="3"/>
  <c r="H65" i="3" s="1"/>
  <c r="I57" i="3" s="1"/>
  <c r="D80" i="3"/>
  <c r="D80" i="4" s="1"/>
  <c r="D80" i="5" s="1"/>
  <c r="F70" i="4" l="1"/>
  <c r="F75" i="4" s="1"/>
  <c r="F78" i="4" s="1"/>
  <c r="F54" i="4"/>
  <c r="G51" i="4" s="1"/>
  <c r="G52" i="4" s="1"/>
  <c r="F54" i="5"/>
  <c r="G51" i="5" s="1"/>
  <c r="G52" i="5" s="1"/>
  <c r="F64" i="5"/>
  <c r="F65" i="5" s="1"/>
  <c r="G57" i="5" s="1"/>
  <c r="G64" i="5" s="1"/>
  <c r="G65" i="5" s="1"/>
  <c r="H57" i="5" s="1"/>
  <c r="H64" i="5" s="1"/>
  <c r="H65" i="5" s="1"/>
  <c r="I57" i="5" s="1"/>
  <c r="I64" i="5" s="1"/>
  <c r="I65" i="5" s="1"/>
  <c r="J57" i="5" s="1"/>
  <c r="J64" i="5" s="1"/>
  <c r="J65" i="5" s="1"/>
  <c r="K57" i="5" s="1"/>
  <c r="K64" i="5" s="1"/>
  <c r="K65" i="5" s="1"/>
  <c r="L57" i="5" s="1"/>
  <c r="L64" i="5" s="1"/>
  <c r="L65" i="5" s="1"/>
  <c r="F65" i="4"/>
  <c r="G57" i="4" s="1"/>
  <c r="G64" i="4" s="1"/>
  <c r="G65" i="4" s="1"/>
  <c r="H57" i="4" s="1"/>
  <c r="I64" i="3"/>
  <c r="I65" i="3" s="1"/>
  <c r="J57" i="3" s="1"/>
  <c r="D48" i="3"/>
  <c r="G53" i="4" l="1"/>
  <c r="G70" i="4" s="1"/>
  <c r="G75" i="4" s="1"/>
  <c r="G78" i="4" s="1"/>
  <c r="G53" i="5"/>
  <c r="G70" i="5" s="1"/>
  <c r="G75" i="5" s="1"/>
  <c r="G78" i="5" s="1"/>
  <c r="G53" i="3"/>
  <c r="G70" i="3" s="1"/>
  <c r="G75" i="3" s="1"/>
  <c r="G78" i="3" s="1"/>
  <c r="D73" i="3"/>
  <c r="D82" i="3" s="1"/>
  <c r="H64" i="4"/>
  <c r="H65" i="4" s="1"/>
  <c r="I57" i="4" s="1"/>
  <c r="D41" i="4"/>
  <c r="J64" i="3"/>
  <c r="J65" i="3" s="1"/>
  <c r="K57" i="3" s="1"/>
  <c r="E44" i="3"/>
  <c r="D40" i="3"/>
  <c r="D41" i="3" s="1"/>
  <c r="G54" i="4" l="1"/>
  <c r="H51" i="4" s="1"/>
  <c r="H52" i="4" s="1"/>
  <c r="E44" i="4"/>
  <c r="E45" i="3"/>
  <c r="E47" i="3" s="1"/>
  <c r="G54" i="5"/>
  <c r="H51" i="5" s="1"/>
  <c r="H52" i="5" s="1"/>
  <c r="G54" i="3"/>
  <c r="H51" i="3" s="1"/>
  <c r="H52" i="3" s="1"/>
  <c r="H53" i="4"/>
  <c r="D68" i="5"/>
  <c r="D73" i="5" s="1"/>
  <c r="D82" i="5" s="1"/>
  <c r="D87" i="5" s="1"/>
  <c r="D73" i="4"/>
  <c r="D82" i="4" s="1"/>
  <c r="I64" i="4"/>
  <c r="I65" i="4" s="1"/>
  <c r="J57" i="4" s="1"/>
  <c r="K64" i="3"/>
  <c r="E45" i="4" l="1"/>
  <c r="E80" i="4" s="1"/>
  <c r="E80" i="3"/>
  <c r="E44" i="5"/>
  <c r="E45" i="5" s="1"/>
  <c r="H53" i="5"/>
  <c r="H70" i="5" s="1"/>
  <c r="H75" i="5" s="1"/>
  <c r="H78" i="5" s="1"/>
  <c r="H70" i="4"/>
  <c r="H75" i="4" s="1"/>
  <c r="H78" i="4" s="1"/>
  <c r="H54" i="4"/>
  <c r="I51" i="4" s="1"/>
  <c r="I52" i="4" s="1"/>
  <c r="E73" i="3"/>
  <c r="K65" i="3"/>
  <c r="L57" i="3" s="1"/>
  <c r="E47" i="4" l="1"/>
  <c r="E80" i="5"/>
  <c r="E82" i="3"/>
  <c r="H54" i="5"/>
  <c r="I51" i="5" s="1"/>
  <c r="I52" i="5" s="1"/>
  <c r="H53" i="3"/>
  <c r="H70" i="3" s="1"/>
  <c r="H75" i="3" s="1"/>
  <c r="H78" i="3" s="1"/>
  <c r="I53" i="4"/>
  <c r="E48" i="3"/>
  <c r="E40" i="3" s="1"/>
  <c r="E41" i="3" s="1"/>
  <c r="J64" i="4"/>
  <c r="J65" i="4" s="1"/>
  <c r="K57" i="4" s="1"/>
  <c r="L64" i="3"/>
  <c r="L65" i="3" s="1"/>
  <c r="E48" i="4" l="1"/>
  <c r="E47" i="5"/>
  <c r="E48" i="5" s="1"/>
  <c r="I53" i="5"/>
  <c r="I70" i="4"/>
  <c r="I75" i="4" s="1"/>
  <c r="I78" i="4" s="1"/>
  <c r="H54" i="3"/>
  <c r="I51" i="3" s="1"/>
  <c r="I52" i="3" s="1"/>
  <c r="I54" i="4"/>
  <c r="J51" i="4" s="1"/>
  <c r="J52" i="4" s="1"/>
  <c r="F44" i="3"/>
  <c r="F44" i="4" l="1"/>
  <c r="E40" i="4"/>
  <c r="E41" i="4" s="1"/>
  <c r="E40" i="5"/>
  <c r="E41" i="5" s="1"/>
  <c r="F44" i="5"/>
  <c r="F45" i="5" s="1"/>
  <c r="E68" i="5"/>
  <c r="E73" i="5" s="1"/>
  <c r="E82" i="5" s="1"/>
  <c r="E87" i="5" s="1"/>
  <c r="E73" i="4"/>
  <c r="E82" i="4" s="1"/>
  <c r="F45" i="3"/>
  <c r="F80" i="3" s="1"/>
  <c r="I70" i="5"/>
  <c r="I75" i="5" s="1"/>
  <c r="I78" i="5" s="1"/>
  <c r="I54" i="5"/>
  <c r="J51" i="5" s="1"/>
  <c r="J52" i="5" s="1"/>
  <c r="I53" i="3"/>
  <c r="I70" i="3" s="1"/>
  <c r="I75" i="3" s="1"/>
  <c r="I78" i="3" s="1"/>
  <c r="J53" i="4"/>
  <c r="J70" i="4" s="1"/>
  <c r="J75" i="4" s="1"/>
  <c r="K64" i="4"/>
  <c r="K65" i="4" s="1"/>
  <c r="L57" i="4" s="1"/>
  <c r="F47" i="3" l="1"/>
  <c r="J53" i="5"/>
  <c r="J70" i="5" s="1"/>
  <c r="J75" i="5" s="1"/>
  <c r="J78" i="5" s="1"/>
  <c r="F47" i="5"/>
  <c r="F48" i="5" s="1"/>
  <c r="F45" i="4"/>
  <c r="F73" i="3"/>
  <c r="F82" i="3" s="1"/>
  <c r="I54" i="3"/>
  <c r="J51" i="3" s="1"/>
  <c r="J52" i="3" s="1"/>
  <c r="J54" i="4"/>
  <c r="K51" i="4" s="1"/>
  <c r="K52" i="4" s="1"/>
  <c r="J78" i="4"/>
  <c r="J54" i="5" l="1"/>
  <c r="K51" i="5" s="1"/>
  <c r="K52" i="5" s="1"/>
  <c r="F47" i="4"/>
  <c r="F48" i="4" s="1"/>
  <c r="G44" i="5"/>
  <c r="G45" i="5" s="1"/>
  <c r="F40" i="5"/>
  <c r="F41" i="5" s="1"/>
  <c r="F80" i="4"/>
  <c r="F80" i="5" s="1"/>
  <c r="F48" i="3"/>
  <c r="G44" i="3" s="1"/>
  <c r="J53" i="3"/>
  <c r="J70" i="3" s="1"/>
  <c r="J75" i="3" s="1"/>
  <c r="J78" i="3" s="1"/>
  <c r="K53" i="4"/>
  <c r="L64" i="4"/>
  <c r="L65" i="4" s="1"/>
  <c r="K53" i="5" l="1"/>
  <c r="K54" i="5" s="1"/>
  <c r="L51" i="5" s="1"/>
  <c r="L52" i="5" s="1"/>
  <c r="G47" i="5"/>
  <c r="G48" i="5" s="1"/>
  <c r="G44" i="4"/>
  <c r="F40" i="4"/>
  <c r="F41" i="4" s="1"/>
  <c r="F40" i="3"/>
  <c r="F41" i="3" s="1"/>
  <c r="G45" i="3"/>
  <c r="G80" i="3" s="1"/>
  <c r="K70" i="4"/>
  <c r="K75" i="4" s="1"/>
  <c r="K78" i="4" s="1"/>
  <c r="J54" i="3"/>
  <c r="K51" i="3" s="1"/>
  <c r="K52" i="3" s="1"/>
  <c r="K54" i="4"/>
  <c r="L51" i="4" s="1"/>
  <c r="L52" i="4" s="1"/>
  <c r="G47" i="3" l="1"/>
  <c r="G48" i="3" s="1"/>
  <c r="L53" i="5"/>
  <c r="F73" i="4"/>
  <c r="F82" i="4" s="1"/>
  <c r="F68" i="5"/>
  <c r="F73" i="5" s="1"/>
  <c r="F82" i="5" s="1"/>
  <c r="F87" i="5" s="1"/>
  <c r="H44" i="5"/>
  <c r="H45" i="5" s="1"/>
  <c r="G40" i="5"/>
  <c r="G41" i="5" s="1"/>
  <c r="G45" i="4"/>
  <c r="G80" i="4" s="1"/>
  <c r="G80" i="5" s="1"/>
  <c r="K70" i="5"/>
  <c r="K75" i="5" s="1"/>
  <c r="K78" i="5" s="1"/>
  <c r="L53" i="4"/>
  <c r="G73" i="3"/>
  <c r="G82" i="3" s="1"/>
  <c r="L54" i="5" l="1"/>
  <c r="G47" i="4"/>
  <c r="H80" i="5"/>
  <c r="L70" i="4"/>
  <c r="K53" i="3"/>
  <c r="K70" i="3" s="1"/>
  <c r="K75" i="3" s="1"/>
  <c r="K78" i="3" s="1"/>
  <c r="L54" i="4"/>
  <c r="H44" i="3"/>
  <c r="G40" i="3"/>
  <c r="G41" i="3" s="1"/>
  <c r="H47" i="5" l="1"/>
  <c r="H48" i="5" s="1"/>
  <c r="H40" i="5" s="1"/>
  <c r="H41" i="5" s="1"/>
  <c r="G73" i="4"/>
  <c r="G82" i="4" s="1"/>
  <c r="G68" i="5"/>
  <c r="G73" i="5" s="1"/>
  <c r="G82" i="5" s="1"/>
  <c r="G87" i="5" s="1"/>
  <c r="G48" i="4"/>
  <c r="H45" i="3"/>
  <c r="H80" i="3" s="1"/>
  <c r="L75" i="4"/>
  <c r="L78" i="4" s="1"/>
  <c r="L70" i="5"/>
  <c r="L75" i="5" s="1"/>
  <c r="L78" i="5" s="1"/>
  <c r="K54" i="3"/>
  <c r="L51" i="3" s="1"/>
  <c r="L52" i="3" s="1"/>
  <c r="H47" i="3" l="1"/>
  <c r="I44" i="5"/>
  <c r="H44" i="4"/>
  <c r="G40" i="4"/>
  <c r="G41" i="4" s="1"/>
  <c r="H48" i="3"/>
  <c r="I44" i="3" s="1"/>
  <c r="I45" i="5" l="1"/>
  <c r="I47" i="5" s="1"/>
  <c r="H45" i="4"/>
  <c r="H80" i="4" s="1"/>
  <c r="H73" i="3"/>
  <c r="H82" i="3" s="1"/>
  <c r="I45" i="3"/>
  <c r="I80" i="3" s="1"/>
  <c r="H40" i="3"/>
  <c r="H41" i="3" s="1"/>
  <c r="L53" i="3"/>
  <c r="L70" i="3" s="1"/>
  <c r="L75" i="3" s="1"/>
  <c r="L78" i="3" s="1"/>
  <c r="I80" i="5" l="1"/>
  <c r="H47" i="4"/>
  <c r="H73" i="4" s="1"/>
  <c r="H82" i="4" s="1"/>
  <c r="I47" i="3"/>
  <c r="I73" i="3" s="1"/>
  <c r="I82" i="3" s="1"/>
  <c r="I48" i="5"/>
  <c r="J44" i="5" s="1"/>
  <c r="J45" i="5" s="1"/>
  <c r="L54" i="3"/>
  <c r="I40" i="5" l="1"/>
  <c r="I41" i="5" s="1"/>
  <c r="J47" i="5"/>
  <c r="J48" i="5" s="1"/>
  <c r="J40" i="5" s="1"/>
  <c r="J41" i="5" s="1"/>
  <c r="I48" i="3"/>
  <c r="J44" i="3" s="1"/>
  <c r="H68" i="5"/>
  <c r="H73" i="5" s="1"/>
  <c r="H82" i="5" s="1"/>
  <c r="H87" i="5" s="1"/>
  <c r="H48" i="4"/>
  <c r="H40" i="4" s="1"/>
  <c r="H41" i="4" s="1"/>
  <c r="I40" i="3" l="1"/>
  <c r="I41" i="3" s="1"/>
  <c r="K44" i="5"/>
  <c r="I44" i="4"/>
  <c r="J45" i="3"/>
  <c r="J47" i="3" s="1"/>
  <c r="J80" i="3" l="1"/>
  <c r="K45" i="5"/>
  <c r="K47" i="5" s="1"/>
  <c r="K48" i="5" s="1"/>
  <c r="K40" i="5" s="1"/>
  <c r="K41" i="5" s="1"/>
  <c r="I45" i="4"/>
  <c r="I80" i="4" s="1"/>
  <c r="J73" i="3"/>
  <c r="J82" i="3" l="1"/>
  <c r="L44" i="5"/>
  <c r="L45" i="5" s="1"/>
  <c r="L80" i="5" s="1"/>
  <c r="I47" i="4"/>
  <c r="J48" i="3"/>
  <c r="J40" i="3" s="1"/>
  <c r="J41" i="3" s="1"/>
  <c r="I48" i="4" l="1"/>
  <c r="I40" i="4" s="1"/>
  <c r="I41" i="4" s="1"/>
  <c r="L47" i="5"/>
  <c r="L48" i="5" s="1"/>
  <c r="L40" i="5" s="1"/>
  <c r="L41" i="5" s="1"/>
  <c r="I73" i="4"/>
  <c r="I82" i="4" s="1"/>
  <c r="I68" i="5"/>
  <c r="I73" i="5" s="1"/>
  <c r="I82" i="5" s="1"/>
  <c r="I87" i="5" s="1"/>
  <c r="J44" i="4"/>
  <c r="K44" i="3"/>
  <c r="J45" i="4" l="1"/>
  <c r="J80" i="4" s="1"/>
  <c r="J80" i="5" s="1"/>
  <c r="K45" i="3"/>
  <c r="K80" i="3" s="1"/>
  <c r="K47" i="3" l="1"/>
  <c r="K73" i="3" s="1"/>
  <c r="K82" i="3" s="1"/>
  <c r="J47" i="4"/>
  <c r="J48" i="4" l="1"/>
  <c r="K48" i="3"/>
  <c r="K40" i="3" s="1"/>
  <c r="K41" i="3" s="1"/>
  <c r="L44" i="3" l="1"/>
  <c r="J73" i="4"/>
  <c r="J82" i="4" s="1"/>
  <c r="J68" i="5"/>
  <c r="J73" i="5" s="1"/>
  <c r="J82" i="5" s="1"/>
  <c r="J87" i="5" s="1"/>
  <c r="K44" i="4"/>
  <c r="J40" i="4"/>
  <c r="J41" i="4" s="1"/>
  <c r="L45" i="3"/>
  <c r="L80" i="3" s="1"/>
  <c r="L47" i="3" l="1"/>
  <c r="L73" i="3" s="1"/>
  <c r="L82" i="3" s="1"/>
  <c r="K45" i="4"/>
  <c r="K80" i="4" s="1"/>
  <c r="K80" i="5" s="1"/>
  <c r="K47" i="4" l="1"/>
  <c r="L48" i="3"/>
  <c r="L40" i="3" s="1"/>
  <c r="L41" i="3" s="1"/>
  <c r="K48" i="4" l="1"/>
  <c r="K73" i="4" l="1"/>
  <c r="K82" i="4" s="1"/>
  <c r="K68" i="5"/>
  <c r="K73" i="5" s="1"/>
  <c r="K82" i="5" s="1"/>
  <c r="K87" i="5" s="1"/>
  <c r="L44" i="4"/>
  <c r="K40" i="4"/>
  <c r="K41" i="4" s="1"/>
  <c r="L45" i="4" l="1"/>
  <c r="L80" i="4" s="1"/>
  <c r="L47" i="4" l="1"/>
  <c r="L48" i="4" l="1"/>
  <c r="L40" i="4" s="1"/>
  <c r="L41" i="4" s="1"/>
  <c r="L68" i="5"/>
  <c r="L73" i="5" s="1"/>
  <c r="L82" i="5" s="1"/>
  <c r="L87" i="5" s="1"/>
  <c r="L73" i="4"/>
  <c r="L82" i="4" s="1"/>
</calcChain>
</file>

<file path=xl/sharedStrings.xml><?xml version="1.0" encoding="utf-8"?>
<sst xmlns="http://schemas.openxmlformats.org/spreadsheetml/2006/main" count="258" uniqueCount="96">
  <si>
    <t>Att. Age</t>
  </si>
  <si>
    <t>Ult. Mort</t>
  </si>
  <si>
    <t>Face</t>
  </si>
  <si>
    <t>FY commission (% fo prem)</t>
  </si>
  <si>
    <t>Prem (per 1,000 face)</t>
  </si>
  <si>
    <t>RY commission (% fo prem)</t>
  </si>
  <si>
    <t>FY expense (per policy)</t>
  </si>
  <si>
    <t>RY expense (per policy)</t>
  </si>
  <si>
    <t>RA (% of PV cash outlfows)</t>
  </si>
  <si>
    <t>Calendar Year</t>
  </si>
  <si>
    <t>Policy Year</t>
  </si>
  <si>
    <t>Attained Age</t>
  </si>
  <si>
    <t>Issue age</t>
  </si>
  <si>
    <t>Policies (SOP)</t>
  </si>
  <si>
    <t>No. Death</t>
  </si>
  <si>
    <t>No. Mat</t>
  </si>
  <si>
    <t>mortality</t>
  </si>
  <si>
    <t>Policies (EOP)</t>
  </si>
  <si>
    <t>Discount Curve</t>
  </si>
  <si>
    <t>Projection rate</t>
  </si>
  <si>
    <t>Discount factor</t>
  </si>
  <si>
    <t>Cash Flows</t>
  </si>
  <si>
    <t>RA</t>
  </si>
  <si>
    <t>CSM</t>
  </si>
  <si>
    <t>Opening Balance</t>
  </si>
  <si>
    <t>Interest Accretion</t>
  </si>
  <si>
    <t>Unlock</t>
  </si>
  <si>
    <t>Release</t>
  </si>
  <si>
    <t>Closing Balance</t>
  </si>
  <si>
    <t>Net Liability</t>
  </si>
  <si>
    <t>Present Values EOY</t>
  </si>
  <si>
    <t>After the shock</t>
  </si>
  <si>
    <t>Shock year</t>
  </si>
  <si>
    <t>Mortality shock</t>
  </si>
  <si>
    <t>Mortality shock (% of CSO)</t>
  </si>
  <si>
    <t>Discount rate</t>
  </si>
  <si>
    <t>Mortality Inception view (%CSO)</t>
  </si>
  <si>
    <t>Discount Curve (flat)</t>
  </si>
  <si>
    <t>Year of revision</t>
  </si>
  <si>
    <t>Revised rate</t>
  </si>
  <si>
    <t>*either goes in P/L or OCI</t>
  </si>
  <si>
    <t>unwinding</t>
  </si>
  <si>
    <t>IASB Income Statement</t>
  </si>
  <si>
    <t>Release of CSM</t>
  </si>
  <si>
    <t>Expected claim</t>
  </si>
  <si>
    <t>Expected expenses</t>
  </si>
  <si>
    <t>Insurance Contract Revenue</t>
  </si>
  <si>
    <t>Claims incurred</t>
  </si>
  <si>
    <t>Expenses incurred</t>
  </si>
  <si>
    <t>Insurance Service Expense</t>
  </si>
  <si>
    <t>Insurance finance income/expense</t>
  </si>
  <si>
    <t>Profit or Loss</t>
  </si>
  <si>
    <t>(a)</t>
  </si>
  <si>
    <t>(b)</t>
  </si>
  <si>
    <t>*Only allowing: 1 &lt; (a) &lt; (b) &lt; 10</t>
  </si>
  <si>
    <t>*Assuming no inflation, surrender, investment income</t>
  </si>
  <si>
    <t>Profit or Loss, if discount rate effect goes to P/L</t>
  </si>
  <si>
    <t>Amortisation of acquisition costs</t>
  </si>
  <si>
    <t>Liability Balance</t>
  </si>
  <si>
    <t>Prem (BOY)</t>
  </si>
  <si>
    <t>Initial Comm (BOY)</t>
  </si>
  <si>
    <t>Renewal Comm (BOY)</t>
  </si>
  <si>
    <t>Initial Expense (BOY)</t>
  </si>
  <si>
    <t>Renewal Expense (BOY)</t>
  </si>
  <si>
    <t>Death Benefit (EOY)</t>
  </si>
  <si>
    <t>Amortization of Acquistion Costs</t>
  </si>
  <si>
    <t>Input Assumptions</t>
  </si>
  <si>
    <t>Input assumptions with respect to case study facts listed in the workshop slides</t>
  </si>
  <si>
    <t>Case 2_Mortality Shock</t>
  </si>
  <si>
    <t>Case 3_Discount Rate Change</t>
  </si>
  <si>
    <t>Case 1_Inception View</t>
  </si>
  <si>
    <t>Mortality Table</t>
  </si>
  <si>
    <t>-</t>
  </si>
  <si>
    <t>This spreadsheet demonstrates calculations of following items, under IFRS 17 assuming experience unfolds as expected:
1. Roll forward of Insurance contract liability, particularly contractual service margin.
2. IASB format of income statment that shows profit emergence pattern.</t>
  </si>
  <si>
    <t>Post Transition</t>
  </si>
  <si>
    <t>Premium (BOY)</t>
  </si>
  <si>
    <t>Initial Commission (BOY)</t>
  </si>
  <si>
    <t>Renewal Commission (BOY)</t>
  </si>
  <si>
    <t>PVCF</t>
  </si>
  <si>
    <t>Present Value of Future Cash Flows</t>
  </si>
  <si>
    <t>2019 
(Transition)</t>
  </si>
  <si>
    <t>Inception Roll Forward</t>
  </si>
  <si>
    <t>Estimate initial CSM such that net liability at inception equals to zero</t>
  </si>
  <si>
    <t>Prior Transition</t>
  </si>
  <si>
    <t>Case 2_Mortality Deterioration</t>
  </si>
  <si>
    <t>Estimate CSM Unlock for mortality deterioration</t>
  </si>
  <si>
    <t>Used for projection of policy cash flows</t>
  </si>
  <si>
    <t>Estimate effect of change in discount rate on fulfilment cash flow</t>
  </si>
  <si>
    <t>Effect of change in discount rate on FCF</t>
  </si>
  <si>
    <t>Estimate initial CSM (B48) such that net liability at inception equals to zero</t>
  </si>
  <si>
    <t>Complete the cash flow projection below (orange cells) based on case study facts provided</t>
  </si>
  <si>
    <t>Complete the present value projection below (orange cells) based on case study facts provided</t>
  </si>
  <si>
    <t>Release in RA</t>
  </si>
  <si>
    <t>Estimate the release of CSM and risk adjustment</t>
  </si>
  <si>
    <t>Case 1_Inception View
(Base Assumptions)</t>
  </si>
  <si>
    <t>Policy Detail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</si>
</sst>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0000"/>
    <numFmt numFmtId="165" formatCode="0.0%"/>
    <numFmt numFmtId="166" formatCode="#,##0.0000000000000_);[Red]\(#,##0.0000000000000\)"/>
    <numFmt numFmtId="167" formatCode="0_);[Red]\(0\)"/>
    <numFmt numFmtId="168" formatCode="0.0000_);[Red]\(0.0000\)"/>
    <numFmt numFmtId="169" formatCode="#,##0;[Red]\(#,##0\)"/>
    <numFmt numFmtId="170" formatCode="0.00000_);[Red]\(0.00000\)"/>
    <numFmt numFmtId="171" formatCode="#,##0.000;[Red]\(#,##0.000\)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darkDown">
        <bgColor theme="0"/>
      </patternFill>
    </fill>
    <fill>
      <patternFill patternType="darkUp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0" fillId="0" borderId="0" xfId="0" applyBorder="1"/>
    <xf numFmtId="0" fontId="0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0" fillId="2" borderId="0" xfId="0" applyFont="1" applyFill="1" applyBorder="1"/>
    <xf numFmtId="0" fontId="0" fillId="2" borderId="3" xfId="0" applyFill="1" applyBorder="1"/>
    <xf numFmtId="0" fontId="0" fillId="2" borderId="0" xfId="0" applyFill="1" applyAlignment="1">
      <alignment horizontal="left"/>
    </xf>
    <xf numFmtId="0" fontId="2" fillId="3" borderId="0" xfId="0" applyFont="1" applyFill="1"/>
    <xf numFmtId="166" fontId="0" fillId="2" borderId="0" xfId="0" applyNumberFormat="1" applyFill="1" applyBorder="1"/>
    <xf numFmtId="165" fontId="0" fillId="2" borderId="0" xfId="0" applyNumberFormat="1" applyFont="1" applyFill="1" applyBorder="1"/>
    <xf numFmtId="0" fontId="0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10" fontId="0" fillId="3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10" fontId="0" fillId="3" borderId="5" xfId="0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Border="1"/>
    <xf numFmtId="168" fontId="1" fillId="2" borderId="0" xfId="1" applyNumberFormat="1" applyFont="1" applyFill="1"/>
    <xf numFmtId="168" fontId="1" fillId="2" borderId="0" xfId="1" applyNumberFormat="1" applyFont="1" applyFill="1" applyBorder="1"/>
    <xf numFmtId="167" fontId="2" fillId="2" borderId="0" xfId="0" applyNumberFormat="1" applyFont="1" applyFill="1"/>
    <xf numFmtId="167" fontId="2" fillId="2" borderId="0" xfId="0" applyNumberFormat="1" applyFont="1" applyFill="1" applyBorder="1"/>
    <xf numFmtId="0" fontId="9" fillId="2" borderId="0" xfId="0" applyFont="1" applyFill="1"/>
    <xf numFmtId="169" fontId="2" fillId="3" borderId="0" xfId="0" applyNumberFormat="1" applyFont="1" applyFill="1"/>
    <xf numFmtId="169" fontId="2" fillId="3" borderId="0" xfId="0" applyNumberFormat="1" applyFont="1" applyFill="1" applyBorder="1"/>
    <xf numFmtId="170" fontId="0" fillId="2" borderId="0" xfId="0" applyNumberFormat="1" applyFill="1"/>
    <xf numFmtId="170" fontId="0" fillId="2" borderId="0" xfId="0" applyNumberFormat="1" applyFill="1" applyBorder="1"/>
    <xf numFmtId="165" fontId="0" fillId="2" borderId="0" xfId="2" applyNumberFormat="1" applyFont="1" applyFill="1"/>
    <xf numFmtId="165" fontId="0" fillId="2" borderId="0" xfId="2" applyNumberFormat="1" applyFont="1" applyFill="1" applyBorder="1"/>
    <xf numFmtId="0" fontId="0" fillId="8" borderId="0" xfId="0" applyFont="1" applyFill="1" applyBorder="1"/>
    <xf numFmtId="167" fontId="0" fillId="8" borderId="0" xfId="0" applyNumberFormat="1" applyFill="1" applyBorder="1"/>
    <xf numFmtId="167" fontId="0" fillId="9" borderId="0" xfId="0" applyNumberFormat="1" applyFill="1"/>
    <xf numFmtId="165" fontId="0" fillId="9" borderId="0" xfId="2" applyNumberFormat="1" applyFont="1" applyFill="1"/>
    <xf numFmtId="170" fontId="0" fillId="9" borderId="0" xfId="0" applyNumberFormat="1" applyFill="1"/>
    <xf numFmtId="167" fontId="5" fillId="9" borderId="0" xfId="0" applyNumberFormat="1" applyFont="1" applyFill="1" applyAlignment="1">
      <alignment horizontal="left"/>
    </xf>
    <xf numFmtId="167" fontId="1" fillId="9" borderId="0" xfId="1" applyNumberFormat="1" applyFont="1" applyFill="1"/>
    <xf numFmtId="167" fontId="0" fillId="9" borderId="0" xfId="0" applyNumberFormat="1" applyFill="1" applyBorder="1"/>
    <xf numFmtId="0" fontId="7" fillId="0" borderId="0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/>
    <xf numFmtId="0" fontId="2" fillId="0" borderId="0" xfId="0" applyFont="1" applyFill="1"/>
    <xf numFmtId="0" fontId="6" fillId="2" borderId="0" xfId="0" applyFont="1" applyFill="1"/>
    <xf numFmtId="0" fontId="0" fillId="0" borderId="0" xfId="0" applyFill="1" applyBorder="1"/>
    <xf numFmtId="0" fontId="6" fillId="0" borderId="0" xfId="0" applyFont="1" applyBorder="1"/>
    <xf numFmtId="0" fontId="8" fillId="0" borderId="0" xfId="0" applyFont="1" applyBorder="1"/>
    <xf numFmtId="0" fontId="0" fillId="2" borderId="0" xfId="0" applyFill="1" applyAlignment="1">
      <alignment horizontal="right"/>
    </xf>
    <xf numFmtId="167" fontId="0" fillId="0" borderId="0" xfId="0" applyNumberFormat="1" applyFill="1" applyBorder="1"/>
    <xf numFmtId="0" fontId="4" fillId="10" borderId="0" xfId="0" applyFont="1" applyFill="1"/>
    <xf numFmtId="167" fontId="0" fillId="10" borderId="0" xfId="0" applyNumberFormat="1" applyFill="1"/>
    <xf numFmtId="167" fontId="0" fillId="10" borderId="0" xfId="0" applyNumberFormat="1" applyFill="1" applyBorder="1"/>
    <xf numFmtId="0" fontId="4" fillId="10" borderId="0" xfId="0" applyFont="1" applyFill="1" applyBorder="1"/>
    <xf numFmtId="167" fontId="4" fillId="10" borderId="0" xfId="0" applyNumberFormat="1" applyFont="1" applyFill="1"/>
    <xf numFmtId="167" fontId="0" fillId="10" borderId="0" xfId="0" applyNumberFormat="1" applyFont="1" applyFill="1" applyBorder="1"/>
    <xf numFmtId="167" fontId="11" fillId="10" borderId="0" xfId="0" applyNumberFormat="1" applyFont="1" applyFill="1" applyBorder="1"/>
    <xf numFmtId="171" fontId="0" fillId="2" borderId="0" xfId="0" applyNumberFormat="1" applyFill="1"/>
    <xf numFmtId="167" fontId="0" fillId="2" borderId="8" xfId="0" applyNumberFormat="1" applyFill="1" applyBorder="1"/>
    <xf numFmtId="167" fontId="0" fillId="10" borderId="8" xfId="0" applyNumberFormat="1" applyFill="1" applyBorder="1"/>
    <xf numFmtId="0" fontId="0" fillId="2" borderId="8" xfId="0" applyFill="1" applyBorder="1"/>
    <xf numFmtId="170" fontId="0" fillId="2" borderId="8" xfId="0" applyNumberFormat="1" applyFill="1" applyBorder="1"/>
    <xf numFmtId="168" fontId="1" fillId="2" borderId="8" xfId="1" applyNumberFormat="1" applyFont="1" applyFill="1" applyBorder="1"/>
    <xf numFmtId="165" fontId="0" fillId="2" borderId="8" xfId="2" applyNumberFormat="1" applyFont="1" applyFill="1" applyBorder="1"/>
    <xf numFmtId="167" fontId="0" fillId="0" borderId="8" xfId="0" applyNumberFormat="1" applyFill="1" applyBorder="1"/>
    <xf numFmtId="167" fontId="0" fillId="8" borderId="8" xfId="0" applyNumberFormat="1" applyFill="1" applyBorder="1"/>
    <xf numFmtId="167" fontId="2" fillId="2" borderId="8" xfId="0" applyNumberFormat="1" applyFont="1" applyFill="1" applyBorder="1"/>
    <xf numFmtId="167" fontId="2" fillId="2" borderId="9" xfId="0" applyNumberFormat="1" applyFont="1" applyFill="1" applyBorder="1"/>
    <xf numFmtId="167" fontId="0" fillId="2" borderId="9" xfId="0" applyNumberFormat="1" applyFill="1" applyBorder="1"/>
    <xf numFmtId="0" fontId="2" fillId="7" borderId="0" xfId="0" applyFont="1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7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9" fontId="0" fillId="0" borderId="2" xfId="0" applyNumberFormat="1" applyFont="1" applyFill="1" applyBorder="1" applyAlignment="1">
      <alignment horizontal="center"/>
    </xf>
    <xf numFmtId="167" fontId="0" fillId="14" borderId="0" xfId="0" applyNumberFormat="1" applyFill="1" applyBorder="1"/>
    <xf numFmtId="167" fontId="0" fillId="14" borderId="0" xfId="0" applyNumberFormat="1" applyFill="1"/>
    <xf numFmtId="167" fontId="0" fillId="14" borderId="8" xfId="0" applyNumberFormat="1" applyFill="1" applyBorder="1"/>
    <xf numFmtId="167" fontId="1" fillId="14" borderId="0" xfId="1" applyNumberFormat="1" applyFont="1" applyFill="1"/>
    <xf numFmtId="167" fontId="1" fillId="14" borderId="8" xfId="1" applyNumberFormat="1" applyFont="1" applyFill="1" applyBorder="1"/>
    <xf numFmtId="167" fontId="1" fillId="14" borderId="0" xfId="1" applyNumberFormat="1" applyFont="1" applyFill="1" applyBorder="1"/>
    <xf numFmtId="169" fontId="2" fillId="3" borderId="9" xfId="0" applyNumberFormat="1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0" fillId="11" borderId="0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2" borderId="0" xfId="0" applyFont="1" applyFill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activeCell="A4" sqref="A4:A13"/>
    </sheetView>
  </sheetViews>
  <sheetFormatPr defaultColWidth="9.140625" defaultRowHeight="12.75" x14ac:dyDescent="0.2"/>
  <cols>
    <col min="1" max="1" width="45.140625" style="11" customWidth="1"/>
    <col min="2" max="2" width="30" style="11" bestFit="1" customWidth="1"/>
    <col min="3" max="3" width="9.140625" style="14"/>
    <col min="4" max="16384" width="9.140625" style="11"/>
  </cols>
  <sheetData>
    <row r="1" spans="1:5" ht="15.75" x14ac:dyDescent="0.2">
      <c r="A1" s="52" t="s">
        <v>66</v>
      </c>
      <c r="B1" s="50"/>
      <c r="C1" s="50"/>
    </row>
    <row r="2" spans="1:5" x14ac:dyDescent="0.2">
      <c r="A2" s="53" t="s">
        <v>67</v>
      </c>
      <c r="B2" s="50"/>
      <c r="C2" s="50"/>
    </row>
    <row r="3" spans="1:5" ht="6" customHeight="1" thickBot="1" x14ac:dyDescent="0.25">
      <c r="A3" s="51"/>
      <c r="B3" s="51"/>
      <c r="C3" s="51"/>
    </row>
    <row r="4" spans="1:5" ht="12.75" customHeight="1" x14ac:dyDescent="0.2">
      <c r="A4" s="103" t="s">
        <v>94</v>
      </c>
      <c r="B4" s="21" t="s">
        <v>2</v>
      </c>
      <c r="C4" s="22">
        <v>100000</v>
      </c>
    </row>
    <row r="5" spans="1:5" ht="12.75" customHeight="1" x14ac:dyDescent="0.2">
      <c r="A5" s="104"/>
      <c r="B5" s="16" t="s">
        <v>12</v>
      </c>
      <c r="C5" s="22">
        <v>45</v>
      </c>
    </row>
    <row r="6" spans="1:5" ht="12.75" customHeight="1" x14ac:dyDescent="0.2">
      <c r="A6" s="104"/>
      <c r="B6" s="16" t="s">
        <v>4</v>
      </c>
      <c r="C6" s="22">
        <v>3.5</v>
      </c>
    </row>
    <row r="7" spans="1:5" ht="12.75" customHeight="1" x14ac:dyDescent="0.2">
      <c r="A7" s="104"/>
      <c r="B7" s="16" t="s">
        <v>3</v>
      </c>
      <c r="C7" s="24">
        <v>0.5</v>
      </c>
    </row>
    <row r="8" spans="1:5" ht="12.75" customHeight="1" x14ac:dyDescent="0.2">
      <c r="A8" s="104"/>
      <c r="B8" s="16" t="s">
        <v>5</v>
      </c>
      <c r="C8" s="24">
        <v>0.1</v>
      </c>
    </row>
    <row r="9" spans="1:5" ht="12.75" customHeight="1" x14ac:dyDescent="0.2">
      <c r="A9" s="104"/>
      <c r="B9" s="16" t="s">
        <v>6</v>
      </c>
      <c r="C9" s="22">
        <v>200</v>
      </c>
    </row>
    <row r="10" spans="1:5" ht="12.75" customHeight="1" x14ac:dyDescent="0.2">
      <c r="A10" s="104"/>
      <c r="B10" s="16" t="s">
        <v>7</v>
      </c>
      <c r="C10" s="22">
        <v>30</v>
      </c>
      <c r="E10" s="15"/>
    </row>
    <row r="11" spans="1:5" ht="12.75" customHeight="1" x14ac:dyDescent="0.2">
      <c r="A11" s="104"/>
      <c r="B11" s="16" t="s">
        <v>37</v>
      </c>
      <c r="C11" s="25">
        <v>2.5000000000000001E-2</v>
      </c>
    </row>
    <row r="12" spans="1:5" ht="12.75" customHeight="1" x14ac:dyDescent="0.2">
      <c r="A12" s="104"/>
      <c r="B12" s="16" t="s">
        <v>36</v>
      </c>
      <c r="C12" s="26">
        <v>0.7</v>
      </c>
    </row>
    <row r="13" spans="1:5" ht="12.75" customHeight="1" x14ac:dyDescent="0.2">
      <c r="A13" s="104"/>
      <c r="B13" s="16" t="s">
        <v>8</v>
      </c>
      <c r="C13" s="26">
        <v>0.05</v>
      </c>
    </row>
    <row r="14" spans="1:5" s="54" customFormat="1" ht="9" customHeight="1" x14ac:dyDescent="0.2">
      <c r="A14" s="93"/>
      <c r="B14" s="94"/>
      <c r="C14" s="95"/>
    </row>
    <row r="15" spans="1:5" x14ac:dyDescent="0.2">
      <c r="A15" s="105" t="s">
        <v>84</v>
      </c>
      <c r="B15" s="12" t="s">
        <v>34</v>
      </c>
      <c r="C15" s="23"/>
    </row>
    <row r="16" spans="1:5" x14ac:dyDescent="0.2">
      <c r="A16" s="106"/>
      <c r="B16" s="13" t="s">
        <v>32</v>
      </c>
      <c r="C16" s="27">
        <v>2</v>
      </c>
      <c r="D16" s="11" t="s">
        <v>52</v>
      </c>
    </row>
    <row r="17" spans="1:4" x14ac:dyDescent="0.2">
      <c r="A17" s="106"/>
      <c r="B17" s="13" t="s">
        <v>33</v>
      </c>
      <c r="C17" s="26">
        <v>1</v>
      </c>
    </row>
    <row r="18" spans="1:4" x14ac:dyDescent="0.2">
      <c r="A18" s="106"/>
      <c r="B18" s="13" t="s">
        <v>31</v>
      </c>
      <c r="C18" s="26">
        <v>0.8</v>
      </c>
    </row>
    <row r="19" spans="1:4" s="54" customFormat="1" ht="9" customHeight="1" x14ac:dyDescent="0.2">
      <c r="A19" s="93"/>
      <c r="B19" s="57"/>
      <c r="C19" s="95"/>
    </row>
    <row r="20" spans="1:4" x14ac:dyDescent="0.2">
      <c r="A20" s="107" t="s">
        <v>69</v>
      </c>
      <c r="B20" s="12" t="s">
        <v>35</v>
      </c>
      <c r="C20" s="23"/>
    </row>
    <row r="21" spans="1:4" x14ac:dyDescent="0.2">
      <c r="A21" s="108"/>
      <c r="B21" s="13" t="s">
        <v>38</v>
      </c>
      <c r="C21" s="27">
        <v>3</v>
      </c>
      <c r="D21" s="11" t="s">
        <v>53</v>
      </c>
    </row>
    <row r="22" spans="1:4" x14ac:dyDescent="0.2">
      <c r="A22" s="109"/>
      <c r="B22" s="17" t="s">
        <v>39</v>
      </c>
      <c r="C22" s="28">
        <v>0.03</v>
      </c>
    </row>
    <row r="23" spans="1:4" x14ac:dyDescent="0.2">
      <c r="A23" s="18" t="s">
        <v>54</v>
      </c>
    </row>
    <row r="24" spans="1:4" x14ac:dyDescent="0.2">
      <c r="A24" s="11" t="s">
        <v>55</v>
      </c>
    </row>
  </sheetData>
  <mergeCells count="3">
    <mergeCell ref="A4:A13"/>
    <mergeCell ref="A15:A18"/>
    <mergeCell ref="A20:A22"/>
  </mergeCells>
  <dataValidations disablePrompts="1" count="2">
    <dataValidation type="whole" allowBlank="1" showInputMessage="1" showErrorMessage="1" sqref="C16">
      <formula1>1</formula1>
      <formula2>C21-1</formula2>
    </dataValidation>
    <dataValidation type="whole" allowBlank="1" showInputMessage="1" showErrorMessage="1" sqref="C21">
      <formula1>C16+1</formula1>
      <formula2>9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84"/>
  <sheetViews>
    <sheetView showGridLines="0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8" sqref="A8"/>
    </sheetView>
  </sheetViews>
  <sheetFormatPr defaultColWidth="9.140625" defaultRowHeight="12.75" x14ac:dyDescent="0.2"/>
  <cols>
    <col min="1" max="1" width="46.42578125" style="11" customWidth="1"/>
    <col min="2" max="5" width="11.5703125" style="11" customWidth="1"/>
    <col min="6" max="9" width="11.5703125" style="13" customWidth="1"/>
    <col min="10" max="12" width="11.5703125" style="11" customWidth="1"/>
    <col min="13" max="13" width="9.140625" style="11" customWidth="1"/>
    <col min="14" max="16384" width="9.140625" style="11"/>
  </cols>
  <sheetData>
    <row r="1" spans="1:12" ht="15.75" x14ac:dyDescent="0.25">
      <c r="A1" s="56" t="s">
        <v>70</v>
      </c>
      <c r="J1" s="13"/>
      <c r="K1" s="13"/>
      <c r="L1" s="13"/>
    </row>
    <row r="2" spans="1:12" s="54" customFormat="1" ht="54" customHeight="1" x14ac:dyDescent="0.2">
      <c r="A2" s="110" t="s">
        <v>73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2" ht="13.5" thickBot="1" x14ac:dyDescent="0.25">
      <c r="A3" s="54"/>
      <c r="B3" s="60"/>
      <c r="C3" s="112" t="s">
        <v>83</v>
      </c>
      <c r="D3" s="112"/>
      <c r="E3" s="112"/>
      <c r="F3" s="112"/>
      <c r="G3" s="112"/>
      <c r="H3" s="112"/>
      <c r="I3" s="111" t="s">
        <v>74</v>
      </c>
      <c r="J3" s="111"/>
      <c r="K3" s="111"/>
      <c r="L3" s="111"/>
    </row>
    <row r="4" spans="1:12" s="91" customFormat="1" ht="30.75" customHeight="1" x14ac:dyDescent="0.2">
      <c r="A4" s="85" t="s">
        <v>9</v>
      </c>
      <c r="B4" s="85" t="s">
        <v>72</v>
      </c>
      <c r="C4" s="86">
        <v>2014</v>
      </c>
      <c r="D4" s="86">
        <v>2015</v>
      </c>
      <c r="E4" s="86">
        <v>2016</v>
      </c>
      <c r="F4" s="87">
        <v>2017</v>
      </c>
      <c r="G4" s="87">
        <v>2018</v>
      </c>
      <c r="H4" s="88" t="s">
        <v>80</v>
      </c>
      <c r="I4" s="89">
        <v>2020</v>
      </c>
      <c r="J4" s="90">
        <v>2021</v>
      </c>
      <c r="K4" s="90">
        <v>2022</v>
      </c>
      <c r="L4" s="90">
        <v>2023</v>
      </c>
    </row>
    <row r="5" spans="1:12" s="10" customFormat="1" x14ac:dyDescent="0.2">
      <c r="A5" s="55" t="s">
        <v>10</v>
      </c>
      <c r="B5" s="55"/>
      <c r="C5" s="81">
        <v>1</v>
      </c>
      <c r="D5" s="81">
        <v>2</v>
      </c>
      <c r="E5" s="81">
        <v>3</v>
      </c>
      <c r="F5" s="82">
        <v>4</v>
      </c>
      <c r="G5" s="82">
        <v>5</v>
      </c>
      <c r="H5" s="92">
        <v>6</v>
      </c>
      <c r="I5" s="83">
        <v>7</v>
      </c>
      <c r="J5" s="84">
        <v>8</v>
      </c>
      <c r="K5" s="84">
        <v>9</v>
      </c>
      <c r="L5" s="84">
        <v>10</v>
      </c>
    </row>
    <row r="6" spans="1:12" ht="6.75" customHeight="1" x14ac:dyDescent="0.2">
      <c r="B6" s="29"/>
      <c r="C6" s="29"/>
      <c r="D6" s="29"/>
      <c r="E6" s="29"/>
      <c r="F6" s="30"/>
      <c r="G6" s="30"/>
      <c r="H6" s="70"/>
      <c r="I6" s="30"/>
      <c r="J6" s="29"/>
      <c r="K6" s="29"/>
      <c r="L6" s="29"/>
    </row>
    <row r="7" spans="1:12" ht="6.75" customHeight="1" x14ac:dyDescent="0.2">
      <c r="B7" s="29"/>
      <c r="C7" s="29"/>
      <c r="D7" s="29"/>
      <c r="E7" s="29"/>
      <c r="F7" s="30"/>
      <c r="G7" s="30"/>
      <c r="H7" s="70"/>
      <c r="I7" s="30"/>
      <c r="J7" s="29"/>
      <c r="K7" s="29"/>
      <c r="L7" s="29"/>
    </row>
    <row r="8" spans="1:12" x14ac:dyDescent="0.2">
      <c r="A8" s="62" t="s">
        <v>95</v>
      </c>
      <c r="B8" s="63"/>
      <c r="C8" s="63"/>
      <c r="D8" s="63"/>
      <c r="E8" s="63"/>
      <c r="F8" s="64"/>
      <c r="G8" s="64"/>
      <c r="H8" s="71"/>
      <c r="I8" s="64"/>
      <c r="J8" s="63"/>
      <c r="K8" s="63"/>
      <c r="L8" s="63"/>
    </row>
    <row r="9" spans="1:12" x14ac:dyDescent="0.2">
      <c r="A9" s="11" t="s">
        <v>11</v>
      </c>
      <c r="B9" s="48"/>
      <c r="C9" s="11">
        <f>'Input Assumptions'!$C$5+'Case 1_Inception View'!C5-1</f>
        <v>45</v>
      </c>
      <c r="D9" s="11">
        <f>'Input Assumptions'!$C$5+'Case 1_Inception View'!D5-1</f>
        <v>46</v>
      </c>
      <c r="E9" s="11">
        <f>'Input Assumptions'!$C$5+'Case 1_Inception View'!E5-1</f>
        <v>47</v>
      </c>
      <c r="F9" s="13">
        <f>'Input Assumptions'!$C$5+'Case 1_Inception View'!F5-1</f>
        <v>48</v>
      </c>
      <c r="G9" s="13">
        <f>'Input Assumptions'!$C$5+'Case 1_Inception View'!G5-1</f>
        <v>49</v>
      </c>
      <c r="H9" s="72">
        <f>'Input Assumptions'!$C$5+'Case 1_Inception View'!H5-1</f>
        <v>50</v>
      </c>
      <c r="I9" s="13">
        <f>'Input Assumptions'!$C$5+'Case 1_Inception View'!I5-1</f>
        <v>51</v>
      </c>
      <c r="J9" s="11">
        <f>'Input Assumptions'!$C$5+'Case 1_Inception View'!J5-1</f>
        <v>52</v>
      </c>
      <c r="K9" s="11">
        <f>'Input Assumptions'!$C$5+'Case 1_Inception View'!K5-1</f>
        <v>53</v>
      </c>
      <c r="L9" s="11">
        <f>'Input Assumptions'!$C$5+'Case 1_Inception View'!L5-1</f>
        <v>54</v>
      </c>
    </row>
    <row r="10" spans="1:12" x14ac:dyDescent="0.2">
      <c r="A10" s="11" t="s">
        <v>16</v>
      </c>
      <c r="B10" s="48"/>
      <c r="C10" s="38">
        <f>VLOOKUP('Case 1_Inception View'!C9,'Mortality Table'!$A$4:$B$100,2,0)*'Input Assumptions'!$C$12</f>
        <v>1.7780000000000001E-3</v>
      </c>
      <c r="D10" s="38">
        <f>VLOOKUP('Case 1_Inception View'!D9,'Mortality Table'!$A$4:$B$100,2,0)*'Input Assumptions'!$C$12</f>
        <v>1.8269999999999998E-3</v>
      </c>
      <c r="E10" s="38">
        <f>VLOOKUP('Case 1_Inception View'!E9,'Mortality Table'!$A$4:$B$100,2,0)*'Input Assumptions'!$C$12</f>
        <v>1.869E-3</v>
      </c>
      <c r="F10" s="39">
        <f>VLOOKUP('Case 1_Inception View'!F9,'Mortality Table'!$A$4:$B$100,2,0)*'Input Assumptions'!$C$12</f>
        <v>1.918E-3</v>
      </c>
      <c r="G10" s="39">
        <f>VLOOKUP('Case 1_Inception View'!G9,'Mortality Table'!$A$4:$B$100,2,0)*'Input Assumptions'!$C$12</f>
        <v>1.967E-3</v>
      </c>
      <c r="H10" s="73">
        <f>VLOOKUP('Case 1_Inception View'!H9,'Mortality Table'!$A$4:$B$100,2,0)*'Input Assumptions'!$C$12</f>
        <v>2.0509999999999999E-3</v>
      </c>
      <c r="I10" s="39">
        <f>VLOOKUP('Case 1_Inception View'!I9,'Mortality Table'!$A$4:$B$100,2,0)*'Input Assumptions'!$C$12</f>
        <v>2.1629999999999996E-3</v>
      </c>
      <c r="J10" s="38">
        <f>VLOOKUP('Case 1_Inception View'!J9,'Mortality Table'!$A$4:$B$100,2,0)*'Input Assumptions'!$C$12</f>
        <v>2.2959999999999999E-3</v>
      </c>
      <c r="K10" s="38">
        <f>VLOOKUP('Case 1_Inception View'!K9,'Mortality Table'!$A$4:$B$100,2,0)*'Input Assumptions'!$C$12</f>
        <v>2.4499999999999999E-3</v>
      </c>
      <c r="L10" s="38">
        <f>VLOOKUP('Case 1_Inception View'!L9,'Mortality Table'!$A$4:$B$100,2,0)*'Input Assumptions'!$C$12</f>
        <v>2.6249999999999997E-3</v>
      </c>
    </row>
    <row r="11" spans="1:12" ht="6.75" customHeight="1" x14ac:dyDescent="0.2">
      <c r="B11" s="29"/>
      <c r="C11" s="29"/>
      <c r="D11" s="29"/>
      <c r="E11" s="29"/>
      <c r="F11" s="30"/>
      <c r="G11" s="30"/>
      <c r="H11" s="70"/>
      <c r="I11" s="30"/>
      <c r="J11" s="29"/>
      <c r="K11" s="29"/>
      <c r="L11" s="29"/>
    </row>
    <row r="12" spans="1:12" x14ac:dyDescent="0.2">
      <c r="A12" s="11" t="s">
        <v>13</v>
      </c>
      <c r="B12" s="48"/>
      <c r="C12" s="31">
        <f>B15</f>
        <v>1</v>
      </c>
      <c r="D12" s="31">
        <f t="shared" ref="D12:L12" si="0">C15</f>
        <v>0.99822200000000005</v>
      </c>
      <c r="E12" s="31">
        <f t="shared" si="0"/>
        <v>0.99639824840600011</v>
      </c>
      <c r="F12" s="32">
        <f t="shared" si="0"/>
        <v>0.99453598007972932</v>
      </c>
      <c r="G12" s="32">
        <f t="shared" si="0"/>
        <v>0.99262846006993644</v>
      </c>
      <c r="H12" s="74">
        <f t="shared" si="0"/>
        <v>0.99067595988897883</v>
      </c>
      <c r="I12" s="32">
        <f t="shared" si="0"/>
        <v>0.98864408349524657</v>
      </c>
      <c r="J12" s="31">
        <f t="shared" si="0"/>
        <v>0.98650564634264637</v>
      </c>
      <c r="K12" s="31">
        <f t="shared" si="0"/>
        <v>0.98424062937864365</v>
      </c>
      <c r="L12" s="31">
        <f t="shared" si="0"/>
        <v>0.98182923983666592</v>
      </c>
    </row>
    <row r="13" spans="1:12" x14ac:dyDescent="0.2">
      <c r="A13" s="11" t="s">
        <v>14</v>
      </c>
      <c r="B13" s="48"/>
      <c r="C13" s="31">
        <f t="shared" ref="C13:L13" si="1">-C12*C10</f>
        <v>-1.7780000000000001E-3</v>
      </c>
      <c r="D13" s="31">
        <f t="shared" si="1"/>
        <v>-1.823751594E-3</v>
      </c>
      <c r="E13" s="31">
        <f t="shared" si="1"/>
        <v>-1.8622683262708142E-3</v>
      </c>
      <c r="F13" s="32">
        <f t="shared" si="1"/>
        <v>-1.9075200097929208E-3</v>
      </c>
      <c r="G13" s="32">
        <f t="shared" si="1"/>
        <v>-1.9525001809575649E-3</v>
      </c>
      <c r="H13" s="74">
        <f t="shared" si="1"/>
        <v>-2.0318763937322956E-3</v>
      </c>
      <c r="I13" s="32">
        <f t="shared" si="1"/>
        <v>-2.138437152600218E-3</v>
      </c>
      <c r="J13" s="31">
        <f t="shared" si="1"/>
        <v>-2.2650169640027161E-3</v>
      </c>
      <c r="K13" s="31">
        <f t="shared" si="1"/>
        <v>-2.411389541977677E-3</v>
      </c>
      <c r="L13" s="31">
        <f t="shared" si="1"/>
        <v>-2.5773017545712477E-3</v>
      </c>
    </row>
    <row r="14" spans="1:12" x14ac:dyDescent="0.2">
      <c r="A14" s="11" t="s">
        <v>15</v>
      </c>
      <c r="B14" s="48"/>
      <c r="C14" s="31">
        <f t="shared" ref="C14:L14" si="2">IF(C5=10,-(C12+C13),0)</f>
        <v>0</v>
      </c>
      <c r="D14" s="31">
        <f t="shared" si="2"/>
        <v>0</v>
      </c>
      <c r="E14" s="31">
        <f t="shared" si="2"/>
        <v>0</v>
      </c>
      <c r="F14" s="32">
        <f t="shared" si="2"/>
        <v>0</v>
      </c>
      <c r="G14" s="32">
        <f t="shared" si="2"/>
        <v>0</v>
      </c>
      <c r="H14" s="74">
        <f t="shared" si="2"/>
        <v>0</v>
      </c>
      <c r="I14" s="32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-0.97925193808209465</v>
      </c>
    </row>
    <row r="15" spans="1:12" x14ac:dyDescent="0.2">
      <c r="A15" s="11" t="s">
        <v>17</v>
      </c>
      <c r="B15" s="31">
        <v>1</v>
      </c>
      <c r="C15" s="31">
        <f>SUM(C12:C14)</f>
        <v>0.99822200000000005</v>
      </c>
      <c r="D15" s="31">
        <f t="shared" ref="D15:L15" si="3">SUM(D12:D14)</f>
        <v>0.99639824840600011</v>
      </c>
      <c r="E15" s="31">
        <f t="shared" si="3"/>
        <v>0.99453598007972932</v>
      </c>
      <c r="F15" s="32">
        <f t="shared" si="3"/>
        <v>0.99262846006993644</v>
      </c>
      <c r="G15" s="32">
        <f t="shared" si="3"/>
        <v>0.99067595988897883</v>
      </c>
      <c r="H15" s="74">
        <f t="shared" si="3"/>
        <v>0.98864408349524657</v>
      </c>
      <c r="I15" s="32">
        <f t="shared" si="3"/>
        <v>0.98650564634264637</v>
      </c>
      <c r="J15" s="31">
        <f t="shared" si="3"/>
        <v>0.98424062937864365</v>
      </c>
      <c r="K15" s="31">
        <f t="shared" si="3"/>
        <v>0.98182923983666592</v>
      </c>
      <c r="L15" s="31">
        <f t="shared" si="3"/>
        <v>0</v>
      </c>
    </row>
    <row r="16" spans="1:12" x14ac:dyDescent="0.2">
      <c r="B16" s="29"/>
      <c r="C16" s="29"/>
      <c r="D16" s="29"/>
      <c r="E16" s="29"/>
      <c r="F16" s="30"/>
      <c r="G16" s="30"/>
      <c r="H16" s="70"/>
      <c r="I16" s="30"/>
      <c r="J16" s="29"/>
      <c r="K16" s="29"/>
      <c r="L16" s="29"/>
    </row>
    <row r="17" spans="1:15" x14ac:dyDescent="0.2">
      <c r="A17" s="62" t="s">
        <v>18</v>
      </c>
      <c r="B17" s="63"/>
      <c r="C17" s="63"/>
      <c r="D17" s="63"/>
      <c r="E17" s="63"/>
      <c r="F17" s="64"/>
      <c r="G17" s="64"/>
      <c r="H17" s="71"/>
      <c r="I17" s="64"/>
      <c r="J17" s="63"/>
      <c r="K17" s="63"/>
      <c r="L17" s="63"/>
    </row>
    <row r="18" spans="1:15" x14ac:dyDescent="0.2">
      <c r="A18" s="11" t="s">
        <v>19</v>
      </c>
      <c r="B18" s="29"/>
      <c r="C18" s="40">
        <f>'Input Assumptions'!$C$11</f>
        <v>2.5000000000000001E-2</v>
      </c>
      <c r="D18" s="40">
        <f>'Input Assumptions'!$C$11</f>
        <v>2.5000000000000001E-2</v>
      </c>
      <c r="E18" s="40">
        <f>'Input Assumptions'!$C$11</f>
        <v>2.5000000000000001E-2</v>
      </c>
      <c r="F18" s="41">
        <f>'Input Assumptions'!$C$11</f>
        <v>2.5000000000000001E-2</v>
      </c>
      <c r="G18" s="41">
        <f>'Input Assumptions'!$C$11</f>
        <v>2.5000000000000001E-2</v>
      </c>
      <c r="H18" s="75">
        <f>'Input Assumptions'!$C$11</f>
        <v>2.5000000000000001E-2</v>
      </c>
      <c r="I18" s="41">
        <f>'Input Assumptions'!$C$11</f>
        <v>2.5000000000000001E-2</v>
      </c>
      <c r="J18" s="40">
        <f>'Input Assumptions'!$C$11</f>
        <v>2.5000000000000001E-2</v>
      </c>
      <c r="K18" s="40">
        <f>'Input Assumptions'!$C$11</f>
        <v>2.5000000000000001E-2</v>
      </c>
      <c r="L18" s="40">
        <f>'Input Assumptions'!$C$11</f>
        <v>2.5000000000000001E-2</v>
      </c>
    </row>
    <row r="19" spans="1:15" x14ac:dyDescent="0.2">
      <c r="A19" s="11" t="s">
        <v>20</v>
      </c>
      <c r="B19" s="38">
        <v>1</v>
      </c>
      <c r="C19" s="38">
        <f>B19/(1+C18)</f>
        <v>0.97560975609756106</v>
      </c>
      <c r="D19" s="38">
        <f>C19/(1+D18)</f>
        <v>0.95181439619274255</v>
      </c>
      <c r="E19" s="38">
        <f t="shared" ref="E19:L19" si="4">D19/(1+E18)</f>
        <v>0.92859941091974896</v>
      </c>
      <c r="F19" s="39">
        <f t="shared" si="4"/>
        <v>0.90595064479975518</v>
      </c>
      <c r="G19" s="39">
        <f t="shared" si="4"/>
        <v>0.88385428760951734</v>
      </c>
      <c r="H19" s="73">
        <f t="shared" si="4"/>
        <v>0.86229686596050481</v>
      </c>
      <c r="I19" s="39">
        <f t="shared" si="4"/>
        <v>0.84126523508341944</v>
      </c>
      <c r="J19" s="38">
        <f t="shared" si="4"/>
        <v>0.82074657081309221</v>
      </c>
      <c r="K19" s="38">
        <f t="shared" si="4"/>
        <v>0.80072836176887052</v>
      </c>
      <c r="L19" s="38">
        <f t="shared" si="4"/>
        <v>0.78119840172572741</v>
      </c>
    </row>
    <row r="20" spans="1:15" x14ac:dyDescent="0.2">
      <c r="B20" s="29"/>
      <c r="C20" s="29"/>
      <c r="D20" s="29"/>
      <c r="E20" s="29"/>
      <c r="F20" s="30"/>
      <c r="G20" s="30"/>
      <c r="H20" s="70"/>
      <c r="I20" s="30"/>
      <c r="J20" s="29"/>
      <c r="K20" s="29"/>
      <c r="L20" s="29"/>
    </row>
    <row r="21" spans="1:15" x14ac:dyDescent="0.2">
      <c r="A21" s="65" t="s">
        <v>21</v>
      </c>
      <c r="B21" s="67" t="s">
        <v>90</v>
      </c>
      <c r="C21" s="63"/>
      <c r="D21" s="63"/>
      <c r="E21" s="63"/>
      <c r="F21" s="64"/>
      <c r="G21" s="64"/>
      <c r="H21" s="71"/>
      <c r="I21" s="64"/>
      <c r="J21" s="63"/>
      <c r="K21" s="63"/>
      <c r="L21" s="63"/>
    </row>
    <row r="22" spans="1:15" x14ac:dyDescent="0.2">
      <c r="A22" s="11" t="s">
        <v>59</v>
      </c>
      <c r="B22" s="48"/>
      <c r="C22" s="97"/>
      <c r="D22" s="97"/>
      <c r="E22" s="97"/>
      <c r="F22" s="96"/>
      <c r="G22" s="96"/>
      <c r="H22" s="98"/>
      <c r="I22" s="96"/>
      <c r="J22" s="97"/>
      <c r="K22" s="97"/>
      <c r="L22" s="97"/>
    </row>
    <row r="23" spans="1:15" x14ac:dyDescent="0.2">
      <c r="A23" s="11" t="s">
        <v>60</v>
      </c>
      <c r="B23" s="48"/>
      <c r="C23" s="97"/>
      <c r="D23" s="97"/>
      <c r="E23" s="97"/>
      <c r="F23" s="96"/>
      <c r="G23" s="96"/>
      <c r="H23" s="98"/>
      <c r="I23" s="96"/>
      <c r="J23" s="97"/>
      <c r="K23" s="97"/>
      <c r="L23" s="97"/>
    </row>
    <row r="24" spans="1:15" x14ac:dyDescent="0.2">
      <c r="A24" s="11" t="s">
        <v>61</v>
      </c>
      <c r="B24" s="48"/>
      <c r="C24" s="97"/>
      <c r="D24" s="97"/>
      <c r="E24" s="97"/>
      <c r="F24" s="97"/>
      <c r="G24" s="97"/>
      <c r="H24" s="98"/>
      <c r="I24" s="96"/>
      <c r="J24" s="97"/>
      <c r="K24" s="97"/>
      <c r="L24" s="97"/>
    </row>
    <row r="25" spans="1:15" x14ac:dyDescent="0.2">
      <c r="A25" s="11" t="s">
        <v>62</v>
      </c>
      <c r="B25" s="48"/>
      <c r="C25" s="97"/>
      <c r="D25" s="97"/>
      <c r="E25" s="97"/>
      <c r="F25" s="97"/>
      <c r="G25" s="97"/>
      <c r="H25" s="98"/>
      <c r="I25" s="96"/>
      <c r="J25" s="97"/>
      <c r="K25" s="97"/>
      <c r="L25" s="97"/>
    </row>
    <row r="26" spans="1:15" x14ac:dyDescent="0.2">
      <c r="A26" s="11" t="s">
        <v>63</v>
      </c>
      <c r="B26" s="48"/>
      <c r="C26" s="97"/>
      <c r="D26" s="97"/>
      <c r="E26" s="97"/>
      <c r="F26" s="97"/>
      <c r="G26" s="97"/>
      <c r="H26" s="98"/>
      <c r="I26" s="96"/>
      <c r="J26" s="97"/>
      <c r="K26" s="97"/>
      <c r="L26" s="97"/>
    </row>
    <row r="27" spans="1:15" x14ac:dyDescent="0.2">
      <c r="A27" s="11" t="s">
        <v>64</v>
      </c>
      <c r="B27" s="48"/>
      <c r="C27" s="97"/>
      <c r="D27" s="97"/>
      <c r="E27" s="97"/>
      <c r="F27" s="96"/>
      <c r="G27" s="96"/>
      <c r="H27" s="98"/>
      <c r="I27" s="96"/>
      <c r="J27" s="97"/>
      <c r="K27" s="97"/>
      <c r="L27" s="97"/>
    </row>
    <row r="28" spans="1:15" x14ac:dyDescent="0.2">
      <c r="B28" s="29"/>
      <c r="C28" s="29"/>
      <c r="D28" s="29"/>
      <c r="E28" s="29"/>
      <c r="F28" s="30"/>
      <c r="G28" s="30"/>
      <c r="H28" s="70"/>
      <c r="I28" s="30"/>
      <c r="J28" s="29"/>
      <c r="K28" s="29"/>
      <c r="L28" s="29"/>
    </row>
    <row r="29" spans="1:15" x14ac:dyDescent="0.2">
      <c r="A29" s="62" t="s">
        <v>30</v>
      </c>
      <c r="B29" s="67" t="s">
        <v>91</v>
      </c>
      <c r="C29" s="63"/>
      <c r="D29" s="63"/>
      <c r="E29" s="63"/>
      <c r="F29" s="64"/>
      <c r="G29" s="64"/>
      <c r="H29" s="71"/>
      <c r="I29" s="64"/>
      <c r="J29" s="63"/>
      <c r="K29" s="63"/>
      <c r="L29" s="63"/>
      <c r="N29" s="10"/>
      <c r="O29" s="9"/>
    </row>
    <row r="30" spans="1:15" x14ac:dyDescent="0.2">
      <c r="A30" s="11" t="s">
        <v>75</v>
      </c>
      <c r="B30" s="99"/>
      <c r="C30" s="99"/>
      <c r="D30" s="99"/>
      <c r="E30" s="99"/>
      <c r="F30" s="99"/>
      <c r="G30" s="99"/>
      <c r="H30" s="100"/>
      <c r="I30" s="101"/>
      <c r="J30" s="99"/>
      <c r="K30" s="99"/>
      <c r="L30" s="48"/>
      <c r="N30" s="10"/>
      <c r="O30" s="9"/>
    </row>
    <row r="31" spans="1:15" x14ac:dyDescent="0.2">
      <c r="A31" s="11" t="s">
        <v>76</v>
      </c>
      <c r="B31" s="99"/>
      <c r="C31" s="99"/>
      <c r="D31" s="99"/>
      <c r="E31" s="99"/>
      <c r="F31" s="99"/>
      <c r="G31" s="99"/>
      <c r="H31" s="100"/>
      <c r="I31" s="101"/>
      <c r="J31" s="99"/>
      <c r="K31" s="99"/>
      <c r="L31" s="48"/>
      <c r="N31" s="10"/>
      <c r="O31" s="9"/>
    </row>
    <row r="32" spans="1:15" x14ac:dyDescent="0.2">
      <c r="A32" s="11" t="s">
        <v>77</v>
      </c>
      <c r="B32" s="99"/>
      <c r="C32" s="99"/>
      <c r="D32" s="99"/>
      <c r="E32" s="99"/>
      <c r="F32" s="99"/>
      <c r="G32" s="99"/>
      <c r="H32" s="100"/>
      <c r="I32" s="101"/>
      <c r="J32" s="99"/>
      <c r="K32" s="99"/>
      <c r="L32" s="48"/>
      <c r="N32" s="10"/>
      <c r="O32" s="9"/>
    </row>
    <row r="33" spans="1:15" x14ac:dyDescent="0.2">
      <c r="A33" s="11" t="s">
        <v>62</v>
      </c>
      <c r="B33" s="99"/>
      <c r="C33" s="99"/>
      <c r="D33" s="99"/>
      <c r="E33" s="99"/>
      <c r="F33" s="99"/>
      <c r="G33" s="99"/>
      <c r="H33" s="100"/>
      <c r="I33" s="101"/>
      <c r="J33" s="99"/>
      <c r="K33" s="99"/>
      <c r="L33" s="48"/>
      <c r="N33" s="10"/>
      <c r="O33" s="9"/>
    </row>
    <row r="34" spans="1:15" x14ac:dyDescent="0.2">
      <c r="A34" s="11" t="s">
        <v>63</v>
      </c>
      <c r="B34" s="99"/>
      <c r="C34" s="99"/>
      <c r="D34" s="99"/>
      <c r="E34" s="99"/>
      <c r="F34" s="99"/>
      <c r="G34" s="99"/>
      <c r="H34" s="100"/>
      <c r="I34" s="101"/>
      <c r="J34" s="99"/>
      <c r="K34" s="99"/>
      <c r="L34" s="48"/>
      <c r="N34" s="10"/>
      <c r="O34" s="9"/>
    </row>
    <row r="35" spans="1:15" x14ac:dyDescent="0.2">
      <c r="A35" s="11" t="s">
        <v>64</v>
      </c>
      <c r="B35" s="99"/>
      <c r="C35" s="99"/>
      <c r="D35" s="99"/>
      <c r="E35" s="99"/>
      <c r="F35" s="99"/>
      <c r="G35" s="99"/>
      <c r="H35" s="100"/>
      <c r="I35" s="101"/>
      <c r="J35" s="99"/>
      <c r="K35" s="99"/>
      <c r="L35" s="48"/>
      <c r="N35" s="10"/>
      <c r="O35" s="9"/>
    </row>
    <row r="36" spans="1:15" x14ac:dyDescent="0.2">
      <c r="B36" s="29"/>
      <c r="C36" s="29"/>
      <c r="D36" s="29"/>
      <c r="E36" s="29"/>
      <c r="F36" s="30"/>
      <c r="G36" s="30"/>
      <c r="H36" s="70"/>
      <c r="I36" s="30"/>
      <c r="J36" s="29"/>
      <c r="K36" s="29"/>
      <c r="L36" s="29"/>
    </row>
    <row r="37" spans="1:15" x14ac:dyDescent="0.2">
      <c r="A37" s="62" t="s">
        <v>58</v>
      </c>
      <c r="B37" s="66"/>
      <c r="C37" s="63"/>
      <c r="D37" s="63"/>
      <c r="E37" s="63"/>
      <c r="F37" s="64"/>
      <c r="G37" s="64"/>
      <c r="H37" s="71"/>
      <c r="I37" s="64"/>
      <c r="J37" s="63"/>
      <c r="K37" s="63"/>
      <c r="L37" s="63"/>
      <c r="N37" s="10"/>
      <c r="O37" s="9"/>
    </row>
    <row r="38" spans="1:15" x14ac:dyDescent="0.2">
      <c r="A38" s="11" t="s">
        <v>78</v>
      </c>
      <c r="B38" s="29">
        <f>-SUM(B30:B35)</f>
        <v>0</v>
      </c>
      <c r="C38" s="29">
        <f t="shared" ref="C38:L38" si="5">-SUM(C30:C35)</f>
        <v>0</v>
      </c>
      <c r="D38" s="29">
        <f t="shared" si="5"/>
        <v>0</v>
      </c>
      <c r="E38" s="29">
        <f t="shared" si="5"/>
        <v>0</v>
      </c>
      <c r="F38" s="29">
        <f t="shared" si="5"/>
        <v>0</v>
      </c>
      <c r="G38" s="29">
        <f t="shared" si="5"/>
        <v>0</v>
      </c>
      <c r="H38" s="70">
        <f t="shared" si="5"/>
        <v>0</v>
      </c>
      <c r="I38" s="30">
        <f t="shared" si="5"/>
        <v>0</v>
      </c>
      <c r="J38" s="29">
        <f t="shared" si="5"/>
        <v>0</v>
      </c>
      <c r="K38" s="29">
        <f t="shared" si="5"/>
        <v>0</v>
      </c>
      <c r="L38" s="29">
        <f t="shared" si="5"/>
        <v>0</v>
      </c>
    </row>
    <row r="39" spans="1:15" x14ac:dyDescent="0.2">
      <c r="A39" s="11" t="s">
        <v>22</v>
      </c>
      <c r="B39" s="29">
        <f>-SUM(B32,B34,B35)*'Input Assumptions'!$C$13</f>
        <v>0</v>
      </c>
      <c r="C39" s="29">
        <f>-SUM(C32,C34,C35)*'Input Assumptions'!$C$13</f>
        <v>0</v>
      </c>
      <c r="D39" s="29">
        <f>-SUM(D32,D34,D35)*'Input Assumptions'!$C$13</f>
        <v>0</v>
      </c>
      <c r="E39" s="29">
        <f>-SUM(E32,E34,E35)*'Input Assumptions'!$C$13</f>
        <v>0</v>
      </c>
      <c r="F39" s="29">
        <f>-SUM(F32,F34,F35)*'Input Assumptions'!$C$13</f>
        <v>0</v>
      </c>
      <c r="G39" s="29">
        <f>-SUM(G32,G34,G35)*'Input Assumptions'!$C$13</f>
        <v>0</v>
      </c>
      <c r="H39" s="70">
        <f>-SUM(H32,H34,H35)*'Input Assumptions'!$C$13</f>
        <v>0</v>
      </c>
      <c r="I39" s="30">
        <f>-SUM(I32,I34,I35)*'Input Assumptions'!$C$13</f>
        <v>0</v>
      </c>
      <c r="J39" s="29">
        <f>-SUM(J32,J34,J35)*'Input Assumptions'!$C$13</f>
        <v>0</v>
      </c>
      <c r="K39" s="29">
        <f>-SUM(K32,K34,K35)*'Input Assumptions'!$C$13</f>
        <v>0</v>
      </c>
      <c r="L39" s="29">
        <f>-SUM(L32,L34,L35)*'Input Assumptions'!$C$13</f>
        <v>0</v>
      </c>
    </row>
    <row r="40" spans="1:15" x14ac:dyDescent="0.2">
      <c r="A40" s="11" t="s">
        <v>23</v>
      </c>
      <c r="B40" s="29">
        <f>B48</f>
        <v>0</v>
      </c>
      <c r="C40" s="29" t="e">
        <f>C48</f>
        <v>#DIV/0!</v>
      </c>
      <c r="D40" s="29" t="e">
        <f t="shared" ref="D40:L40" si="6">D48</f>
        <v>#DIV/0!</v>
      </c>
      <c r="E40" s="29" t="e">
        <f t="shared" si="6"/>
        <v>#DIV/0!</v>
      </c>
      <c r="F40" s="29" t="e">
        <f t="shared" si="6"/>
        <v>#DIV/0!</v>
      </c>
      <c r="G40" s="29" t="e">
        <f t="shared" si="6"/>
        <v>#DIV/0!</v>
      </c>
      <c r="H40" s="70" t="e">
        <f t="shared" si="6"/>
        <v>#DIV/0!</v>
      </c>
      <c r="I40" s="30" t="e">
        <f t="shared" si="6"/>
        <v>#DIV/0!</v>
      </c>
      <c r="J40" s="29" t="e">
        <f t="shared" si="6"/>
        <v>#DIV/0!</v>
      </c>
      <c r="K40" s="29" t="e">
        <f t="shared" si="6"/>
        <v>#DIV/0!</v>
      </c>
      <c r="L40" s="29" t="e">
        <f t="shared" si="6"/>
        <v>#DIV/0!</v>
      </c>
    </row>
    <row r="41" spans="1:15" x14ac:dyDescent="0.2">
      <c r="A41" s="10" t="s">
        <v>29</v>
      </c>
      <c r="B41" s="29">
        <f>SUM(B38:B40)</f>
        <v>0</v>
      </c>
      <c r="C41" s="29" t="e">
        <f t="shared" ref="C41:L41" si="7">SUM(C38:C40)</f>
        <v>#DIV/0!</v>
      </c>
      <c r="D41" s="29" t="e">
        <f t="shared" si="7"/>
        <v>#DIV/0!</v>
      </c>
      <c r="E41" s="29" t="e">
        <f t="shared" si="7"/>
        <v>#DIV/0!</v>
      </c>
      <c r="F41" s="29" t="e">
        <f t="shared" si="7"/>
        <v>#DIV/0!</v>
      </c>
      <c r="G41" s="29" t="e">
        <f t="shared" si="7"/>
        <v>#DIV/0!</v>
      </c>
      <c r="H41" s="70" t="e">
        <f t="shared" si="7"/>
        <v>#DIV/0!</v>
      </c>
      <c r="I41" s="30" t="e">
        <f t="shared" si="7"/>
        <v>#DIV/0!</v>
      </c>
      <c r="J41" s="29" t="e">
        <f t="shared" si="7"/>
        <v>#DIV/0!</v>
      </c>
      <c r="K41" s="29" t="e">
        <f t="shared" si="7"/>
        <v>#DIV/0!</v>
      </c>
      <c r="L41" s="29" t="e">
        <f t="shared" si="7"/>
        <v>#DIV/0!</v>
      </c>
    </row>
    <row r="42" spans="1:15" s="13" customFormat="1" x14ac:dyDescent="0.2">
      <c r="B42" s="30"/>
      <c r="C42" s="30"/>
      <c r="D42" s="30"/>
      <c r="E42" s="30"/>
      <c r="F42" s="30"/>
      <c r="G42" s="30"/>
      <c r="H42" s="70"/>
      <c r="I42" s="30"/>
      <c r="J42" s="30"/>
      <c r="K42" s="30"/>
      <c r="L42" s="30"/>
    </row>
    <row r="43" spans="1:15" s="13" customFormat="1" x14ac:dyDescent="0.2">
      <c r="A43" s="65" t="s">
        <v>23</v>
      </c>
      <c r="B43" s="64" t="s">
        <v>89</v>
      </c>
      <c r="C43" s="64"/>
      <c r="D43" s="64"/>
      <c r="E43" s="64"/>
      <c r="F43" s="64"/>
      <c r="G43" s="64"/>
      <c r="H43" s="71"/>
      <c r="I43" s="64"/>
      <c r="J43" s="64"/>
      <c r="K43" s="64"/>
      <c r="L43" s="64"/>
    </row>
    <row r="44" spans="1:15" s="13" customFormat="1" x14ac:dyDescent="0.2">
      <c r="A44" s="13" t="s">
        <v>24</v>
      </c>
      <c r="B44" s="43"/>
      <c r="C44" s="30">
        <f>B48</f>
        <v>0</v>
      </c>
      <c r="D44" s="30" t="e">
        <f t="shared" ref="D44:L44" si="8">C48</f>
        <v>#DIV/0!</v>
      </c>
      <c r="E44" s="30" t="e">
        <f t="shared" si="8"/>
        <v>#DIV/0!</v>
      </c>
      <c r="F44" s="30" t="e">
        <f t="shared" si="8"/>
        <v>#DIV/0!</v>
      </c>
      <c r="G44" s="30" t="e">
        <f t="shared" si="8"/>
        <v>#DIV/0!</v>
      </c>
      <c r="H44" s="70" t="e">
        <f t="shared" si="8"/>
        <v>#DIV/0!</v>
      </c>
      <c r="I44" s="30" t="e">
        <f t="shared" si="8"/>
        <v>#DIV/0!</v>
      </c>
      <c r="J44" s="30" t="e">
        <f t="shared" si="8"/>
        <v>#DIV/0!</v>
      </c>
      <c r="K44" s="30" t="e">
        <f t="shared" si="8"/>
        <v>#DIV/0!</v>
      </c>
      <c r="L44" s="30" t="e">
        <f t="shared" si="8"/>
        <v>#DIV/0!</v>
      </c>
    </row>
    <row r="45" spans="1:15" s="13" customFormat="1" x14ac:dyDescent="0.2">
      <c r="A45" s="13" t="s">
        <v>25</v>
      </c>
      <c r="B45" s="43"/>
      <c r="C45" s="61">
        <f>C44*C18</f>
        <v>0</v>
      </c>
      <c r="D45" s="61" t="e">
        <f t="shared" ref="D45:L45" si="9">D44*D18</f>
        <v>#DIV/0!</v>
      </c>
      <c r="E45" s="61" t="e">
        <f t="shared" si="9"/>
        <v>#DIV/0!</v>
      </c>
      <c r="F45" s="61" t="e">
        <f t="shared" si="9"/>
        <v>#DIV/0!</v>
      </c>
      <c r="G45" s="61" t="e">
        <f t="shared" si="9"/>
        <v>#DIV/0!</v>
      </c>
      <c r="H45" s="76" t="e">
        <f t="shared" si="9"/>
        <v>#DIV/0!</v>
      </c>
      <c r="I45" s="61" t="e">
        <f t="shared" si="9"/>
        <v>#DIV/0!</v>
      </c>
      <c r="J45" s="61" t="e">
        <f t="shared" si="9"/>
        <v>#DIV/0!</v>
      </c>
      <c r="K45" s="61" t="e">
        <f t="shared" si="9"/>
        <v>#DIV/0!</v>
      </c>
      <c r="L45" s="61" t="e">
        <f t="shared" si="9"/>
        <v>#DIV/0!</v>
      </c>
    </row>
    <row r="46" spans="1:15" s="13" customFormat="1" x14ac:dyDescent="0.2">
      <c r="A46" s="42" t="s">
        <v>26</v>
      </c>
      <c r="B46" s="43"/>
      <c r="C46" s="43"/>
      <c r="D46" s="43"/>
      <c r="E46" s="43"/>
      <c r="F46" s="43"/>
      <c r="G46" s="43"/>
      <c r="H46" s="77"/>
      <c r="I46" s="43"/>
      <c r="J46" s="43"/>
      <c r="K46" s="43"/>
      <c r="L46" s="43"/>
    </row>
    <row r="47" spans="1:15" s="13" customFormat="1" x14ac:dyDescent="0.2">
      <c r="A47" s="13" t="s">
        <v>27</v>
      </c>
      <c r="B47" s="43"/>
      <c r="C47" s="61" t="e">
        <f>-SUM(C44:C46)*C27/SUM(C27:$L$27)</f>
        <v>#DIV/0!</v>
      </c>
      <c r="D47" s="61" t="e">
        <f>-SUM(D44:D46)*D27/SUM(D27:$L$27)</f>
        <v>#DIV/0!</v>
      </c>
      <c r="E47" s="61" t="e">
        <f>-SUM(E44:E46)*E27/SUM(E27:$L$27)</f>
        <v>#DIV/0!</v>
      </c>
      <c r="F47" s="61" t="e">
        <f>-SUM(F44:F46)*F27/SUM(F27:$L$27)</f>
        <v>#DIV/0!</v>
      </c>
      <c r="G47" s="61" t="e">
        <f>-SUM(G44:G46)*G27/SUM(G27:$L$27)</f>
        <v>#DIV/0!</v>
      </c>
      <c r="H47" s="76" t="e">
        <f>-SUM(H44:H46)*H27/SUM(H27:$L$27)</f>
        <v>#DIV/0!</v>
      </c>
      <c r="I47" s="61" t="e">
        <f>-SUM(I44:I46)*I27/SUM(I27:$L$27)</f>
        <v>#DIV/0!</v>
      </c>
      <c r="J47" s="61" t="e">
        <f>-SUM(J44:J46)*J27/SUM(J27:$L$27)</f>
        <v>#DIV/0!</v>
      </c>
      <c r="K47" s="61" t="e">
        <f>-SUM(K44:K46)*K27/SUM(K27:$L$27)</f>
        <v>#DIV/0!</v>
      </c>
      <c r="L47" s="61" t="e">
        <f>-SUM(L44:L46)*L27/SUM(L27:$L$27)</f>
        <v>#DIV/0!</v>
      </c>
    </row>
    <row r="48" spans="1:15" s="13" customFormat="1" x14ac:dyDescent="0.2">
      <c r="A48" s="13" t="s">
        <v>28</v>
      </c>
      <c r="B48" s="96"/>
      <c r="C48" s="30" t="e">
        <f>SUM(C44:C47)</f>
        <v>#DIV/0!</v>
      </c>
      <c r="D48" s="30" t="e">
        <f t="shared" ref="D48:L48" si="10">SUM(D44:D47)</f>
        <v>#DIV/0!</v>
      </c>
      <c r="E48" s="30" t="e">
        <f t="shared" si="10"/>
        <v>#DIV/0!</v>
      </c>
      <c r="F48" s="30" t="e">
        <f t="shared" si="10"/>
        <v>#DIV/0!</v>
      </c>
      <c r="G48" s="30" t="e">
        <f t="shared" si="10"/>
        <v>#DIV/0!</v>
      </c>
      <c r="H48" s="70" t="e">
        <f t="shared" si="10"/>
        <v>#DIV/0!</v>
      </c>
      <c r="I48" s="30" t="e">
        <f t="shared" si="10"/>
        <v>#DIV/0!</v>
      </c>
      <c r="J48" s="30" t="e">
        <f t="shared" si="10"/>
        <v>#DIV/0!</v>
      </c>
      <c r="K48" s="30" t="e">
        <f t="shared" si="10"/>
        <v>#DIV/0!</v>
      </c>
      <c r="L48" s="30" t="e">
        <f t="shared" si="10"/>
        <v>#DIV/0!</v>
      </c>
    </row>
    <row r="49" spans="1:12" s="13" customFormat="1" x14ac:dyDescent="0.2">
      <c r="B49" s="30"/>
      <c r="C49" s="30"/>
      <c r="D49" s="30"/>
      <c r="E49" s="30"/>
      <c r="F49" s="30"/>
      <c r="G49" s="30"/>
      <c r="H49" s="70"/>
      <c r="I49" s="30"/>
      <c r="J49" s="30"/>
      <c r="K49" s="30"/>
      <c r="L49" s="30"/>
    </row>
    <row r="50" spans="1:12" s="13" customFormat="1" x14ac:dyDescent="0.2">
      <c r="A50" s="65" t="s">
        <v>65</v>
      </c>
      <c r="B50" s="64"/>
      <c r="C50" s="64"/>
      <c r="D50" s="64"/>
      <c r="E50" s="64"/>
      <c r="F50" s="64"/>
      <c r="G50" s="64"/>
      <c r="H50" s="71"/>
      <c r="I50" s="64"/>
      <c r="J50" s="64"/>
      <c r="K50" s="64"/>
      <c r="L50" s="64"/>
    </row>
    <row r="51" spans="1:12" s="13" customFormat="1" x14ac:dyDescent="0.2">
      <c r="A51" s="13" t="s">
        <v>24</v>
      </c>
      <c r="B51" s="43"/>
      <c r="C51" s="30">
        <f>B54</f>
        <v>0</v>
      </c>
      <c r="D51" s="30" t="e">
        <f t="shared" ref="D51" si="11">C54</f>
        <v>#DIV/0!</v>
      </c>
      <c r="E51" s="30" t="e">
        <f t="shared" ref="E51" si="12">D54</f>
        <v>#DIV/0!</v>
      </c>
      <c r="F51" s="30" t="e">
        <f t="shared" ref="F51" si="13">E54</f>
        <v>#DIV/0!</v>
      </c>
      <c r="G51" s="30" t="e">
        <f t="shared" ref="G51" si="14">F54</f>
        <v>#DIV/0!</v>
      </c>
      <c r="H51" s="70" t="e">
        <f t="shared" ref="H51" si="15">G54</f>
        <v>#DIV/0!</v>
      </c>
      <c r="I51" s="30" t="e">
        <f t="shared" ref="I51" si="16">H54</f>
        <v>#DIV/0!</v>
      </c>
      <c r="J51" s="30" t="e">
        <f t="shared" ref="J51" si="17">I54</f>
        <v>#DIV/0!</v>
      </c>
      <c r="K51" s="30" t="e">
        <f t="shared" ref="K51" si="18">J54</f>
        <v>#DIV/0!</v>
      </c>
      <c r="L51" s="30" t="e">
        <f t="shared" ref="L51" si="19">K54</f>
        <v>#DIV/0!</v>
      </c>
    </row>
    <row r="52" spans="1:12" s="13" customFormat="1" x14ac:dyDescent="0.2">
      <c r="A52" s="13" t="s">
        <v>25</v>
      </c>
      <c r="B52" s="43"/>
      <c r="C52" s="61">
        <f>C51*C18</f>
        <v>0</v>
      </c>
      <c r="D52" s="61" t="e">
        <f t="shared" ref="D52:J52" si="20">D51*D18</f>
        <v>#DIV/0!</v>
      </c>
      <c r="E52" s="61" t="e">
        <f t="shared" si="20"/>
        <v>#DIV/0!</v>
      </c>
      <c r="F52" s="61" t="e">
        <f t="shared" si="20"/>
        <v>#DIV/0!</v>
      </c>
      <c r="G52" s="61" t="e">
        <f t="shared" si="20"/>
        <v>#DIV/0!</v>
      </c>
      <c r="H52" s="70" t="e">
        <f t="shared" si="20"/>
        <v>#DIV/0!</v>
      </c>
      <c r="I52" s="30" t="e">
        <f t="shared" si="20"/>
        <v>#DIV/0!</v>
      </c>
      <c r="J52" s="61" t="e">
        <f t="shared" si="20"/>
        <v>#DIV/0!</v>
      </c>
      <c r="K52" s="30" t="e">
        <f t="shared" ref="K52:L52" si="21">K51*K18</f>
        <v>#DIV/0!</v>
      </c>
      <c r="L52" s="30" t="e">
        <f t="shared" si="21"/>
        <v>#DIV/0!</v>
      </c>
    </row>
    <row r="53" spans="1:12" s="13" customFormat="1" x14ac:dyDescent="0.2">
      <c r="A53" s="13" t="s">
        <v>27</v>
      </c>
      <c r="B53" s="43"/>
      <c r="C53" s="30" t="e">
        <f>-C27/SUM(C$27:$L27)*SUM(C51:C52)</f>
        <v>#DIV/0!</v>
      </c>
      <c r="D53" s="30" t="e">
        <f>-D27/SUM(D$27:$L27)*SUM(D51:D52)</f>
        <v>#DIV/0!</v>
      </c>
      <c r="E53" s="30" t="e">
        <f>-E27/SUM(E$27:$L27)*SUM(E51:E52)</f>
        <v>#DIV/0!</v>
      </c>
      <c r="F53" s="30" t="e">
        <f>-F27/SUM(F$27:$L27)*SUM(F51:F52)</f>
        <v>#DIV/0!</v>
      </c>
      <c r="G53" s="30" t="e">
        <f>-G27/SUM(G$27:$L27)*SUM(G51:G52)</f>
        <v>#DIV/0!</v>
      </c>
      <c r="H53" s="70" t="e">
        <f>-H27/SUM(H$27:$L27)*SUM(H51:H52)</f>
        <v>#DIV/0!</v>
      </c>
      <c r="I53" s="30" t="e">
        <f>-I27/SUM(I$27:$L27)*SUM(I51:I52)</f>
        <v>#DIV/0!</v>
      </c>
      <c r="J53" s="30" t="e">
        <f>-J27/SUM(J$27:$L27)*SUM(J51:J52)</f>
        <v>#DIV/0!</v>
      </c>
      <c r="K53" s="30" t="e">
        <f>-K27/SUM(K$27:$L27)*SUM(K51:K52)</f>
        <v>#DIV/0!</v>
      </c>
      <c r="L53" s="30" t="e">
        <f>-L27/SUM(L$27:$L27)*SUM(L51:L52)</f>
        <v>#DIV/0!</v>
      </c>
    </row>
    <row r="54" spans="1:12" s="13" customFormat="1" x14ac:dyDescent="0.2">
      <c r="A54" s="13" t="s">
        <v>28</v>
      </c>
      <c r="B54" s="30">
        <f>-C25</f>
        <v>0</v>
      </c>
      <c r="C54" s="30" t="e">
        <f t="shared" ref="C54:L54" si="22">SUM(C51:C53)</f>
        <v>#DIV/0!</v>
      </c>
      <c r="D54" s="30" t="e">
        <f t="shared" si="22"/>
        <v>#DIV/0!</v>
      </c>
      <c r="E54" s="30" t="e">
        <f t="shared" si="22"/>
        <v>#DIV/0!</v>
      </c>
      <c r="F54" s="30" t="e">
        <f t="shared" si="22"/>
        <v>#DIV/0!</v>
      </c>
      <c r="G54" s="30" t="e">
        <f t="shared" si="22"/>
        <v>#DIV/0!</v>
      </c>
      <c r="H54" s="70" t="e">
        <f t="shared" si="22"/>
        <v>#DIV/0!</v>
      </c>
      <c r="I54" s="30" t="e">
        <f t="shared" si="22"/>
        <v>#DIV/0!</v>
      </c>
      <c r="J54" s="30" t="e">
        <f t="shared" si="22"/>
        <v>#DIV/0!</v>
      </c>
      <c r="K54" s="30" t="e">
        <f t="shared" si="22"/>
        <v>#DIV/0!</v>
      </c>
      <c r="L54" s="30" t="e">
        <f t="shared" si="22"/>
        <v>#DIV/0!</v>
      </c>
    </row>
    <row r="55" spans="1:12" s="13" customFormat="1" x14ac:dyDescent="0.2">
      <c r="B55" s="30"/>
      <c r="C55" s="30"/>
      <c r="D55" s="30"/>
      <c r="E55" s="30"/>
      <c r="F55" s="30"/>
      <c r="G55" s="30"/>
      <c r="H55" s="70"/>
      <c r="I55" s="30"/>
      <c r="J55" s="30"/>
      <c r="K55" s="30"/>
      <c r="L55" s="30"/>
    </row>
    <row r="56" spans="1:12" x14ac:dyDescent="0.2">
      <c r="A56" s="62" t="s">
        <v>79</v>
      </c>
      <c r="B56" s="63"/>
      <c r="C56" s="63"/>
      <c r="D56" s="63"/>
      <c r="E56" s="63"/>
      <c r="F56" s="64"/>
      <c r="G56" s="64"/>
      <c r="H56" s="71"/>
      <c r="I56" s="64"/>
      <c r="J56" s="63"/>
      <c r="K56" s="63"/>
      <c r="L56" s="63"/>
    </row>
    <row r="57" spans="1:12" x14ac:dyDescent="0.2">
      <c r="A57" s="11" t="s">
        <v>24</v>
      </c>
      <c r="B57" s="43"/>
      <c r="C57" s="29">
        <f>B38</f>
        <v>0</v>
      </c>
      <c r="D57" s="29">
        <f>C65</f>
        <v>0</v>
      </c>
      <c r="E57" s="29">
        <f t="shared" ref="E57:L57" si="23">D65</f>
        <v>0</v>
      </c>
      <c r="F57" s="29">
        <f t="shared" si="23"/>
        <v>0</v>
      </c>
      <c r="G57" s="29">
        <f t="shared" si="23"/>
        <v>0</v>
      </c>
      <c r="H57" s="70">
        <f t="shared" si="23"/>
        <v>0</v>
      </c>
      <c r="I57" s="30">
        <f t="shared" si="23"/>
        <v>0</v>
      </c>
      <c r="J57" s="29">
        <f t="shared" si="23"/>
        <v>0</v>
      </c>
      <c r="K57" s="29">
        <f t="shared" si="23"/>
        <v>0</v>
      </c>
      <c r="L57" s="29">
        <f t="shared" si="23"/>
        <v>0</v>
      </c>
    </row>
    <row r="58" spans="1:12" x14ac:dyDescent="0.2">
      <c r="A58" s="11" t="s">
        <v>75</v>
      </c>
      <c r="B58" s="43"/>
      <c r="C58" s="29">
        <f t="shared" ref="C58:L58" si="24">C22</f>
        <v>0</v>
      </c>
      <c r="D58" s="29">
        <f t="shared" si="24"/>
        <v>0</v>
      </c>
      <c r="E58" s="29">
        <f t="shared" si="24"/>
        <v>0</v>
      </c>
      <c r="F58" s="29">
        <f t="shared" si="24"/>
        <v>0</v>
      </c>
      <c r="G58" s="29">
        <f t="shared" si="24"/>
        <v>0</v>
      </c>
      <c r="H58" s="70">
        <f t="shared" si="24"/>
        <v>0</v>
      </c>
      <c r="I58" s="30">
        <f t="shared" si="24"/>
        <v>0</v>
      </c>
      <c r="J58" s="29">
        <f t="shared" si="24"/>
        <v>0</v>
      </c>
      <c r="K58" s="29">
        <f t="shared" si="24"/>
        <v>0</v>
      </c>
      <c r="L58" s="29">
        <f t="shared" si="24"/>
        <v>0</v>
      </c>
    </row>
    <row r="59" spans="1:12" x14ac:dyDescent="0.2">
      <c r="A59" s="11" t="s">
        <v>76</v>
      </c>
      <c r="B59" s="43"/>
      <c r="C59" s="29">
        <f t="shared" ref="C59:L59" si="25">C23</f>
        <v>0</v>
      </c>
      <c r="D59" s="29">
        <f t="shared" si="25"/>
        <v>0</v>
      </c>
      <c r="E59" s="29">
        <f t="shared" si="25"/>
        <v>0</v>
      </c>
      <c r="F59" s="29">
        <f t="shared" si="25"/>
        <v>0</v>
      </c>
      <c r="G59" s="29">
        <f t="shared" si="25"/>
        <v>0</v>
      </c>
      <c r="H59" s="70">
        <f t="shared" si="25"/>
        <v>0</v>
      </c>
      <c r="I59" s="30">
        <f t="shared" si="25"/>
        <v>0</v>
      </c>
      <c r="J59" s="29">
        <f t="shared" si="25"/>
        <v>0</v>
      </c>
      <c r="K59" s="29">
        <f t="shared" si="25"/>
        <v>0</v>
      </c>
      <c r="L59" s="29">
        <f t="shared" si="25"/>
        <v>0</v>
      </c>
    </row>
    <row r="60" spans="1:12" x14ac:dyDescent="0.2">
      <c r="A60" s="11" t="s">
        <v>77</v>
      </c>
      <c r="B60" s="43"/>
      <c r="C60" s="29">
        <f t="shared" ref="C60:L60" si="26">C24</f>
        <v>0</v>
      </c>
      <c r="D60" s="29">
        <f t="shared" si="26"/>
        <v>0</v>
      </c>
      <c r="E60" s="29">
        <f t="shared" si="26"/>
        <v>0</v>
      </c>
      <c r="F60" s="29">
        <f t="shared" si="26"/>
        <v>0</v>
      </c>
      <c r="G60" s="29">
        <f t="shared" si="26"/>
        <v>0</v>
      </c>
      <c r="H60" s="70">
        <f t="shared" si="26"/>
        <v>0</v>
      </c>
      <c r="I60" s="30">
        <f t="shared" si="26"/>
        <v>0</v>
      </c>
      <c r="J60" s="29">
        <f t="shared" si="26"/>
        <v>0</v>
      </c>
      <c r="K60" s="29">
        <f t="shared" si="26"/>
        <v>0</v>
      </c>
      <c r="L60" s="29">
        <f t="shared" si="26"/>
        <v>0</v>
      </c>
    </row>
    <row r="61" spans="1:12" x14ac:dyDescent="0.2">
      <c r="A61" s="11" t="s">
        <v>62</v>
      </c>
      <c r="B61" s="43"/>
      <c r="C61" s="29">
        <f t="shared" ref="C61:L61" si="27">C25</f>
        <v>0</v>
      </c>
      <c r="D61" s="29">
        <f t="shared" si="27"/>
        <v>0</v>
      </c>
      <c r="E61" s="29">
        <f t="shared" si="27"/>
        <v>0</v>
      </c>
      <c r="F61" s="29">
        <f t="shared" si="27"/>
        <v>0</v>
      </c>
      <c r="G61" s="29">
        <f t="shared" si="27"/>
        <v>0</v>
      </c>
      <c r="H61" s="70">
        <f t="shared" si="27"/>
        <v>0</v>
      </c>
      <c r="I61" s="30">
        <f t="shared" si="27"/>
        <v>0</v>
      </c>
      <c r="J61" s="29">
        <f t="shared" si="27"/>
        <v>0</v>
      </c>
      <c r="K61" s="29">
        <f t="shared" si="27"/>
        <v>0</v>
      </c>
      <c r="L61" s="29">
        <f t="shared" si="27"/>
        <v>0</v>
      </c>
    </row>
    <row r="62" spans="1:12" x14ac:dyDescent="0.2">
      <c r="A62" s="11" t="s">
        <v>63</v>
      </c>
      <c r="B62" s="43"/>
      <c r="C62" s="29">
        <f t="shared" ref="C62:L62" si="28">C26</f>
        <v>0</v>
      </c>
      <c r="D62" s="29">
        <f t="shared" si="28"/>
        <v>0</v>
      </c>
      <c r="E62" s="29">
        <f t="shared" si="28"/>
        <v>0</v>
      </c>
      <c r="F62" s="29">
        <f t="shared" si="28"/>
        <v>0</v>
      </c>
      <c r="G62" s="29">
        <f t="shared" si="28"/>
        <v>0</v>
      </c>
      <c r="H62" s="70">
        <f t="shared" si="28"/>
        <v>0</v>
      </c>
      <c r="I62" s="30">
        <f t="shared" si="28"/>
        <v>0</v>
      </c>
      <c r="J62" s="29">
        <f t="shared" si="28"/>
        <v>0</v>
      </c>
      <c r="K62" s="29">
        <f t="shared" si="28"/>
        <v>0</v>
      </c>
      <c r="L62" s="29">
        <f t="shared" si="28"/>
        <v>0</v>
      </c>
    </row>
    <row r="63" spans="1:12" x14ac:dyDescent="0.2">
      <c r="A63" s="11" t="s">
        <v>64</v>
      </c>
      <c r="B63" s="43"/>
      <c r="C63" s="29">
        <f t="shared" ref="C63:L63" si="29">C27</f>
        <v>0</v>
      </c>
      <c r="D63" s="29">
        <f t="shared" si="29"/>
        <v>0</v>
      </c>
      <c r="E63" s="29">
        <f t="shared" si="29"/>
        <v>0</v>
      </c>
      <c r="F63" s="29">
        <f t="shared" si="29"/>
        <v>0</v>
      </c>
      <c r="G63" s="29">
        <f t="shared" si="29"/>
        <v>0</v>
      </c>
      <c r="H63" s="70">
        <f t="shared" si="29"/>
        <v>0</v>
      </c>
      <c r="I63" s="30">
        <f t="shared" si="29"/>
        <v>0</v>
      </c>
      <c r="J63" s="29">
        <f t="shared" si="29"/>
        <v>0</v>
      </c>
      <c r="K63" s="29">
        <f t="shared" si="29"/>
        <v>0</v>
      </c>
      <c r="L63" s="29">
        <f t="shared" si="29"/>
        <v>0</v>
      </c>
    </row>
    <row r="64" spans="1:12" x14ac:dyDescent="0.2">
      <c r="A64" s="11" t="s">
        <v>41</v>
      </c>
      <c r="B64" s="43"/>
      <c r="C64" s="29">
        <f t="shared" ref="C64:L64" si="30">SUM(C57:C62)*C18</f>
        <v>0</v>
      </c>
      <c r="D64" s="29">
        <f t="shared" si="30"/>
        <v>0</v>
      </c>
      <c r="E64" s="29">
        <f t="shared" si="30"/>
        <v>0</v>
      </c>
      <c r="F64" s="29">
        <f t="shared" si="30"/>
        <v>0</v>
      </c>
      <c r="G64" s="29">
        <f t="shared" si="30"/>
        <v>0</v>
      </c>
      <c r="H64" s="70">
        <f t="shared" si="30"/>
        <v>0</v>
      </c>
      <c r="I64" s="30">
        <f t="shared" si="30"/>
        <v>0</v>
      </c>
      <c r="J64" s="29">
        <f t="shared" si="30"/>
        <v>0</v>
      </c>
      <c r="K64" s="29">
        <f t="shared" si="30"/>
        <v>0</v>
      </c>
      <c r="L64" s="29">
        <f t="shared" si="30"/>
        <v>0</v>
      </c>
    </row>
    <row r="65" spans="1:12" x14ac:dyDescent="0.2">
      <c r="A65" s="11" t="s">
        <v>28</v>
      </c>
      <c r="B65" s="43"/>
      <c r="C65" s="29">
        <f>SUM(C57:C64)</f>
        <v>0</v>
      </c>
      <c r="D65" s="29">
        <f t="shared" ref="D65:L65" si="31">SUM(D57:D64)</f>
        <v>0</v>
      </c>
      <c r="E65" s="29">
        <f t="shared" si="31"/>
        <v>0</v>
      </c>
      <c r="F65" s="29">
        <f t="shared" si="31"/>
        <v>0</v>
      </c>
      <c r="G65" s="29">
        <f t="shared" si="31"/>
        <v>0</v>
      </c>
      <c r="H65" s="70">
        <f t="shared" si="31"/>
        <v>0</v>
      </c>
      <c r="I65" s="30">
        <f t="shared" si="31"/>
        <v>0</v>
      </c>
      <c r="J65" s="29">
        <f t="shared" si="31"/>
        <v>0</v>
      </c>
      <c r="K65" s="29">
        <f t="shared" si="31"/>
        <v>0</v>
      </c>
      <c r="L65" s="29">
        <f t="shared" si="31"/>
        <v>0</v>
      </c>
    </row>
    <row r="66" spans="1:12" x14ac:dyDescent="0.2">
      <c r="B66" s="29"/>
      <c r="C66" s="29"/>
      <c r="D66" s="29"/>
      <c r="E66" s="29"/>
      <c r="F66" s="30"/>
      <c r="G66" s="30"/>
      <c r="H66" s="70"/>
      <c r="I66" s="30"/>
      <c r="J66" s="29"/>
      <c r="K66" s="29"/>
      <c r="L66" s="29"/>
    </row>
    <row r="67" spans="1:12" x14ac:dyDescent="0.2">
      <c r="A67" s="62" t="s">
        <v>42</v>
      </c>
      <c r="B67" s="63" t="s">
        <v>93</v>
      </c>
      <c r="C67" s="63"/>
      <c r="D67" s="63"/>
      <c r="E67" s="63"/>
      <c r="F67" s="64"/>
      <c r="G67" s="64"/>
      <c r="H67" s="71"/>
      <c r="I67" s="64"/>
      <c r="J67" s="63"/>
      <c r="K67" s="63"/>
      <c r="L67" s="63"/>
    </row>
    <row r="68" spans="1:12" x14ac:dyDescent="0.2">
      <c r="A68" s="11" t="s">
        <v>43</v>
      </c>
      <c r="B68" s="43"/>
      <c r="C68" s="97"/>
      <c r="D68" s="97"/>
      <c r="E68" s="97"/>
      <c r="F68" s="97"/>
      <c r="G68" s="97"/>
      <c r="H68" s="98"/>
      <c r="I68" s="96"/>
      <c r="J68" s="96"/>
      <c r="K68" s="97"/>
      <c r="L68" s="97"/>
    </row>
    <row r="69" spans="1:12" x14ac:dyDescent="0.2">
      <c r="A69" s="11" t="s">
        <v>92</v>
      </c>
      <c r="B69" s="43"/>
      <c r="C69" s="97"/>
      <c r="D69" s="97"/>
      <c r="E69" s="97"/>
      <c r="F69" s="97"/>
      <c r="G69" s="97"/>
      <c r="H69" s="98"/>
      <c r="I69" s="96"/>
      <c r="J69" s="96"/>
      <c r="K69" s="97"/>
      <c r="L69" s="97"/>
    </row>
    <row r="70" spans="1:12" x14ac:dyDescent="0.2">
      <c r="A70" s="11" t="s">
        <v>57</v>
      </c>
      <c r="B70" s="43"/>
      <c r="C70" s="29" t="e">
        <f>-C53</f>
        <v>#DIV/0!</v>
      </c>
      <c r="D70" s="29" t="e">
        <f t="shared" ref="D70:L70" si="32">-D53</f>
        <v>#DIV/0!</v>
      </c>
      <c r="E70" s="29" t="e">
        <f t="shared" si="32"/>
        <v>#DIV/0!</v>
      </c>
      <c r="F70" s="29" t="e">
        <f t="shared" si="32"/>
        <v>#DIV/0!</v>
      </c>
      <c r="G70" s="29" t="e">
        <f t="shared" si="32"/>
        <v>#DIV/0!</v>
      </c>
      <c r="H70" s="70" t="e">
        <f t="shared" si="32"/>
        <v>#DIV/0!</v>
      </c>
      <c r="I70" s="30" t="e">
        <f t="shared" si="32"/>
        <v>#DIV/0!</v>
      </c>
      <c r="J70" s="30" t="e">
        <f t="shared" si="32"/>
        <v>#DIV/0!</v>
      </c>
      <c r="K70" s="29" t="e">
        <f t="shared" si="32"/>
        <v>#DIV/0!</v>
      </c>
      <c r="L70" s="29" t="e">
        <f t="shared" si="32"/>
        <v>#DIV/0!</v>
      </c>
    </row>
    <row r="71" spans="1:12" x14ac:dyDescent="0.2">
      <c r="A71" s="11" t="s">
        <v>44</v>
      </c>
      <c r="B71" s="43"/>
      <c r="C71" s="29">
        <f t="shared" ref="C71:L71" si="33">-C27</f>
        <v>0</v>
      </c>
      <c r="D71" s="29">
        <f t="shared" si="33"/>
        <v>0</v>
      </c>
      <c r="E71" s="29">
        <f t="shared" si="33"/>
        <v>0</v>
      </c>
      <c r="F71" s="29">
        <f t="shared" si="33"/>
        <v>0</v>
      </c>
      <c r="G71" s="29">
        <f t="shared" si="33"/>
        <v>0</v>
      </c>
      <c r="H71" s="70">
        <f t="shared" si="33"/>
        <v>0</v>
      </c>
      <c r="I71" s="30">
        <f t="shared" si="33"/>
        <v>0</v>
      </c>
      <c r="J71" s="30">
        <f t="shared" si="33"/>
        <v>0</v>
      </c>
      <c r="K71" s="29">
        <f t="shared" si="33"/>
        <v>0</v>
      </c>
      <c r="L71" s="29">
        <f t="shared" si="33"/>
        <v>0</v>
      </c>
    </row>
    <row r="72" spans="1:12" x14ac:dyDescent="0.2">
      <c r="A72" s="11" t="s">
        <v>45</v>
      </c>
      <c r="B72" s="43"/>
      <c r="C72" s="29">
        <f t="shared" ref="C72:L72" si="34">-SUM(C23:C26)</f>
        <v>0</v>
      </c>
      <c r="D72" s="29">
        <f t="shared" si="34"/>
        <v>0</v>
      </c>
      <c r="E72" s="29">
        <f t="shared" si="34"/>
        <v>0</v>
      </c>
      <c r="F72" s="29">
        <f t="shared" si="34"/>
        <v>0</v>
      </c>
      <c r="G72" s="29">
        <f t="shared" si="34"/>
        <v>0</v>
      </c>
      <c r="H72" s="70">
        <f t="shared" si="34"/>
        <v>0</v>
      </c>
      <c r="I72" s="30">
        <f t="shared" si="34"/>
        <v>0</v>
      </c>
      <c r="J72" s="30">
        <f t="shared" si="34"/>
        <v>0</v>
      </c>
      <c r="K72" s="29">
        <f t="shared" si="34"/>
        <v>0</v>
      </c>
      <c r="L72" s="29">
        <f t="shared" si="34"/>
        <v>0</v>
      </c>
    </row>
    <row r="73" spans="1:12" s="10" customFormat="1" x14ac:dyDescent="0.2">
      <c r="A73" s="10" t="s">
        <v>46</v>
      </c>
      <c r="B73" s="43"/>
      <c r="C73" s="33" t="e">
        <f>SUM(C68:C72)</f>
        <v>#DIV/0!</v>
      </c>
      <c r="D73" s="33" t="e">
        <f t="shared" ref="D73:L73" si="35">SUM(D68:D72)</f>
        <v>#DIV/0!</v>
      </c>
      <c r="E73" s="33" t="e">
        <f t="shared" si="35"/>
        <v>#DIV/0!</v>
      </c>
      <c r="F73" s="33" t="e">
        <f t="shared" si="35"/>
        <v>#DIV/0!</v>
      </c>
      <c r="G73" s="33" t="e">
        <f t="shared" si="35"/>
        <v>#DIV/0!</v>
      </c>
      <c r="H73" s="78" t="e">
        <f t="shared" si="35"/>
        <v>#DIV/0!</v>
      </c>
      <c r="I73" s="34" t="e">
        <f t="shared" si="35"/>
        <v>#DIV/0!</v>
      </c>
      <c r="J73" s="34" t="e">
        <f t="shared" si="35"/>
        <v>#DIV/0!</v>
      </c>
      <c r="K73" s="33" t="e">
        <f t="shared" si="35"/>
        <v>#DIV/0!</v>
      </c>
      <c r="L73" s="33" t="e">
        <f t="shared" si="35"/>
        <v>#DIV/0!</v>
      </c>
    </row>
    <row r="74" spans="1:12" ht="9" customHeight="1" x14ac:dyDescent="0.2">
      <c r="B74" s="29"/>
      <c r="C74" s="29"/>
      <c r="D74" s="29"/>
      <c r="E74" s="29"/>
      <c r="F74" s="29"/>
      <c r="G74" s="29"/>
      <c r="H74" s="70"/>
      <c r="I74" s="30"/>
      <c r="J74" s="30"/>
      <c r="K74" s="29"/>
      <c r="L74" s="29"/>
    </row>
    <row r="75" spans="1:12" x14ac:dyDescent="0.2">
      <c r="A75" s="11" t="s">
        <v>57</v>
      </c>
      <c r="B75" s="43"/>
      <c r="C75" s="29" t="e">
        <f>-C70</f>
        <v>#DIV/0!</v>
      </c>
      <c r="D75" s="29" t="e">
        <f t="shared" ref="D75:L75" si="36">-D70</f>
        <v>#DIV/0!</v>
      </c>
      <c r="E75" s="29" t="e">
        <f t="shared" si="36"/>
        <v>#DIV/0!</v>
      </c>
      <c r="F75" s="29" t="e">
        <f t="shared" si="36"/>
        <v>#DIV/0!</v>
      </c>
      <c r="G75" s="29" t="e">
        <f t="shared" si="36"/>
        <v>#DIV/0!</v>
      </c>
      <c r="H75" s="70" t="e">
        <f t="shared" si="36"/>
        <v>#DIV/0!</v>
      </c>
      <c r="I75" s="30" t="e">
        <f t="shared" si="36"/>
        <v>#DIV/0!</v>
      </c>
      <c r="J75" s="30" t="e">
        <f t="shared" si="36"/>
        <v>#DIV/0!</v>
      </c>
      <c r="K75" s="29" t="e">
        <f t="shared" si="36"/>
        <v>#DIV/0!</v>
      </c>
      <c r="L75" s="29" t="e">
        <f t="shared" si="36"/>
        <v>#DIV/0!</v>
      </c>
    </row>
    <row r="76" spans="1:12" x14ac:dyDescent="0.2">
      <c r="A76" s="11" t="s">
        <v>47</v>
      </c>
      <c r="B76" s="43"/>
      <c r="C76" s="29">
        <f>-C71</f>
        <v>0</v>
      </c>
      <c r="D76" s="29">
        <f t="shared" ref="D76:L76" si="37">-D71</f>
        <v>0</v>
      </c>
      <c r="E76" s="29">
        <f t="shared" si="37"/>
        <v>0</v>
      </c>
      <c r="F76" s="29">
        <f t="shared" si="37"/>
        <v>0</v>
      </c>
      <c r="G76" s="29">
        <f t="shared" si="37"/>
        <v>0</v>
      </c>
      <c r="H76" s="70">
        <f t="shared" si="37"/>
        <v>0</v>
      </c>
      <c r="I76" s="30">
        <f t="shared" si="37"/>
        <v>0</v>
      </c>
      <c r="J76" s="30">
        <f t="shared" si="37"/>
        <v>0</v>
      </c>
      <c r="K76" s="29">
        <f t="shared" si="37"/>
        <v>0</v>
      </c>
      <c r="L76" s="29">
        <f t="shared" si="37"/>
        <v>0</v>
      </c>
    </row>
    <row r="77" spans="1:12" x14ac:dyDescent="0.2">
      <c r="A77" s="11" t="s">
        <v>48</v>
      </c>
      <c r="B77" s="43"/>
      <c r="C77" s="29">
        <f>-C72</f>
        <v>0</v>
      </c>
      <c r="D77" s="29">
        <f t="shared" ref="D77:L77" si="38">-D72</f>
        <v>0</v>
      </c>
      <c r="E77" s="29">
        <f t="shared" si="38"/>
        <v>0</v>
      </c>
      <c r="F77" s="29">
        <f t="shared" si="38"/>
        <v>0</v>
      </c>
      <c r="G77" s="29">
        <f t="shared" si="38"/>
        <v>0</v>
      </c>
      <c r="H77" s="70">
        <f t="shared" si="38"/>
        <v>0</v>
      </c>
      <c r="I77" s="30">
        <f t="shared" si="38"/>
        <v>0</v>
      </c>
      <c r="J77" s="30">
        <f t="shared" si="38"/>
        <v>0</v>
      </c>
      <c r="K77" s="29">
        <f t="shared" si="38"/>
        <v>0</v>
      </c>
      <c r="L77" s="29">
        <f t="shared" si="38"/>
        <v>0</v>
      </c>
    </row>
    <row r="78" spans="1:12" s="10" customFormat="1" x14ac:dyDescent="0.2">
      <c r="A78" s="10" t="s">
        <v>49</v>
      </c>
      <c r="B78" s="43"/>
      <c r="C78" s="33" t="e">
        <f>SUM(C75:C77)</f>
        <v>#DIV/0!</v>
      </c>
      <c r="D78" s="33" t="e">
        <f t="shared" ref="D78:L78" si="39">SUM(D75:D77)</f>
        <v>#DIV/0!</v>
      </c>
      <c r="E78" s="33" t="e">
        <f t="shared" si="39"/>
        <v>#DIV/0!</v>
      </c>
      <c r="F78" s="33" t="e">
        <f t="shared" si="39"/>
        <v>#DIV/0!</v>
      </c>
      <c r="G78" s="33" t="e">
        <f t="shared" si="39"/>
        <v>#DIV/0!</v>
      </c>
      <c r="H78" s="78" t="e">
        <f t="shared" si="39"/>
        <v>#DIV/0!</v>
      </c>
      <c r="I78" s="34" t="e">
        <f t="shared" si="39"/>
        <v>#DIV/0!</v>
      </c>
      <c r="J78" s="34" t="e">
        <f t="shared" si="39"/>
        <v>#DIV/0!</v>
      </c>
      <c r="K78" s="33" t="e">
        <f t="shared" si="39"/>
        <v>#DIV/0!</v>
      </c>
      <c r="L78" s="33" t="e">
        <f t="shared" si="39"/>
        <v>#DIV/0!</v>
      </c>
    </row>
    <row r="79" spans="1:12" ht="9" customHeight="1" x14ac:dyDescent="0.2">
      <c r="B79" s="29"/>
      <c r="C79" s="29"/>
      <c r="D79" s="29"/>
      <c r="E79" s="29"/>
      <c r="F79" s="29"/>
      <c r="G79" s="29"/>
      <c r="H79" s="70"/>
      <c r="I79" s="30"/>
      <c r="J79" s="30"/>
      <c r="K79" s="29"/>
      <c r="L79" s="29"/>
    </row>
    <row r="80" spans="1:12" x14ac:dyDescent="0.2">
      <c r="A80" s="10" t="s">
        <v>50</v>
      </c>
      <c r="B80" s="43"/>
      <c r="C80" s="29">
        <f t="shared" ref="C80:L80" si="40">-(C64+C45)</f>
        <v>0</v>
      </c>
      <c r="D80" s="29" t="e">
        <f t="shared" si="40"/>
        <v>#DIV/0!</v>
      </c>
      <c r="E80" s="29" t="e">
        <f t="shared" si="40"/>
        <v>#DIV/0!</v>
      </c>
      <c r="F80" s="29" t="e">
        <f t="shared" si="40"/>
        <v>#DIV/0!</v>
      </c>
      <c r="G80" s="29" t="e">
        <f t="shared" si="40"/>
        <v>#DIV/0!</v>
      </c>
      <c r="H80" s="70" t="e">
        <f t="shared" si="40"/>
        <v>#DIV/0!</v>
      </c>
      <c r="I80" s="30" t="e">
        <f t="shared" si="40"/>
        <v>#DIV/0!</v>
      </c>
      <c r="J80" s="30" t="e">
        <f t="shared" si="40"/>
        <v>#DIV/0!</v>
      </c>
      <c r="K80" s="29" t="e">
        <f t="shared" si="40"/>
        <v>#DIV/0!</v>
      </c>
      <c r="L80" s="29" t="e">
        <f t="shared" si="40"/>
        <v>#DIV/0!</v>
      </c>
    </row>
    <row r="81" spans="1:12" ht="9" customHeight="1" x14ac:dyDescent="0.2">
      <c r="B81" s="29"/>
      <c r="C81" s="29"/>
      <c r="D81" s="29"/>
      <c r="E81" s="29"/>
      <c r="F81" s="29"/>
      <c r="G81" s="29"/>
      <c r="H81" s="70"/>
      <c r="I81" s="30"/>
      <c r="J81" s="30"/>
      <c r="K81" s="29"/>
      <c r="L81" s="29"/>
    </row>
    <row r="82" spans="1:12" s="10" customFormat="1" ht="13.5" thickBot="1" x14ac:dyDescent="0.25">
      <c r="A82" s="10" t="s">
        <v>51</v>
      </c>
      <c r="B82" s="43"/>
      <c r="C82" s="33" t="e">
        <f>C73+C78+C80</f>
        <v>#DIV/0!</v>
      </c>
      <c r="D82" s="33" t="e">
        <f t="shared" ref="D82:L82" si="41">D73+D78+D80</f>
        <v>#DIV/0!</v>
      </c>
      <c r="E82" s="33" t="e">
        <f t="shared" si="41"/>
        <v>#DIV/0!</v>
      </c>
      <c r="F82" s="33" t="e">
        <f t="shared" si="41"/>
        <v>#DIV/0!</v>
      </c>
      <c r="G82" s="33" t="e">
        <f t="shared" si="41"/>
        <v>#DIV/0!</v>
      </c>
      <c r="H82" s="79" t="e">
        <f t="shared" si="41"/>
        <v>#DIV/0!</v>
      </c>
      <c r="I82" s="34" t="e">
        <f t="shared" si="41"/>
        <v>#DIV/0!</v>
      </c>
      <c r="J82" s="34" t="e">
        <f t="shared" si="41"/>
        <v>#DIV/0!</v>
      </c>
      <c r="K82" s="33" t="e">
        <f t="shared" si="41"/>
        <v>#DIV/0!</v>
      </c>
      <c r="L82" s="33" t="e">
        <f t="shared" si="41"/>
        <v>#DIV/0!</v>
      </c>
    </row>
    <row r="83" spans="1:12" ht="9" customHeight="1" x14ac:dyDescent="0.2">
      <c r="J83" s="13"/>
    </row>
    <row r="84" spans="1:12" x14ac:dyDescent="0.2">
      <c r="J84" s="13"/>
    </row>
  </sheetData>
  <mergeCells count="3">
    <mergeCell ref="A2:L2"/>
    <mergeCell ref="I3:L3"/>
    <mergeCell ref="C3:H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84"/>
  <sheetViews>
    <sheetView showGridLines="0" workbookViewId="0">
      <pane xSplit="1" ySplit="5" topLeftCell="B6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9.140625" defaultRowHeight="12.75" x14ac:dyDescent="0.2"/>
  <cols>
    <col min="1" max="1" width="46.42578125" style="11" customWidth="1"/>
    <col min="2" max="5" width="11.5703125" style="11" customWidth="1"/>
    <col min="6" max="9" width="11.5703125" style="13" customWidth="1"/>
    <col min="10" max="12" width="11.5703125" style="11" customWidth="1"/>
    <col min="13" max="16384" width="9.140625" style="11"/>
  </cols>
  <sheetData>
    <row r="1" spans="1:12" ht="15.75" x14ac:dyDescent="0.25">
      <c r="A1" s="56" t="s">
        <v>68</v>
      </c>
      <c r="J1" s="13"/>
      <c r="K1" s="13"/>
      <c r="L1" s="13"/>
    </row>
    <row r="2" spans="1:12" s="13" customFormat="1" ht="54" customHeight="1" x14ac:dyDescent="0.2">
      <c r="A2" s="113" t="s">
        <v>73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13.5" thickBot="1" x14ac:dyDescent="0.25">
      <c r="A3" s="54"/>
      <c r="B3" s="60"/>
      <c r="C3" s="112" t="s">
        <v>81</v>
      </c>
      <c r="D3" s="112"/>
      <c r="E3" s="112"/>
      <c r="F3" s="112"/>
      <c r="G3" s="112"/>
      <c r="H3" s="112"/>
      <c r="I3" s="111" t="s">
        <v>74</v>
      </c>
      <c r="J3" s="111"/>
      <c r="K3" s="111"/>
      <c r="L3" s="111"/>
    </row>
    <row r="4" spans="1:12" s="91" customFormat="1" ht="30.75" customHeight="1" x14ac:dyDescent="0.2">
      <c r="A4" s="85" t="s">
        <v>9</v>
      </c>
      <c r="B4" s="85" t="s">
        <v>72</v>
      </c>
      <c r="C4" s="86">
        <v>2014</v>
      </c>
      <c r="D4" s="86">
        <v>2015</v>
      </c>
      <c r="E4" s="86">
        <v>2016</v>
      </c>
      <c r="F4" s="87">
        <v>2017</v>
      </c>
      <c r="G4" s="87">
        <v>2018</v>
      </c>
      <c r="H4" s="88" t="s">
        <v>80</v>
      </c>
      <c r="I4" s="89">
        <v>2020</v>
      </c>
      <c r="J4" s="90">
        <v>2021</v>
      </c>
      <c r="K4" s="90">
        <v>2022</v>
      </c>
      <c r="L4" s="90">
        <v>2023</v>
      </c>
    </row>
    <row r="5" spans="1:12" s="10" customFormat="1" x14ac:dyDescent="0.2">
      <c r="A5" s="55" t="s">
        <v>10</v>
      </c>
      <c r="B5" s="55"/>
      <c r="C5" s="81">
        <v>1</v>
      </c>
      <c r="D5" s="81">
        <v>2</v>
      </c>
      <c r="E5" s="81">
        <v>3</v>
      </c>
      <c r="F5" s="82">
        <v>4</v>
      </c>
      <c r="G5" s="82">
        <v>5</v>
      </c>
      <c r="H5" s="92">
        <v>6</v>
      </c>
      <c r="I5" s="83">
        <v>7</v>
      </c>
      <c r="J5" s="84">
        <v>8</v>
      </c>
      <c r="K5" s="84">
        <v>9</v>
      </c>
      <c r="L5" s="84">
        <v>10</v>
      </c>
    </row>
    <row r="6" spans="1:12" ht="6.75" customHeight="1" x14ac:dyDescent="0.2">
      <c r="B6" s="29"/>
      <c r="C6" s="29"/>
      <c r="D6" s="29"/>
      <c r="E6" s="29"/>
      <c r="F6" s="30"/>
      <c r="G6" s="30"/>
      <c r="H6" s="70"/>
      <c r="I6" s="30"/>
      <c r="J6" s="29"/>
      <c r="K6" s="29"/>
      <c r="L6" s="29"/>
    </row>
    <row r="7" spans="1:12" ht="6.75" customHeight="1" x14ac:dyDescent="0.2">
      <c r="B7" s="29"/>
      <c r="C7" s="29"/>
      <c r="D7" s="29"/>
      <c r="E7" s="29"/>
      <c r="F7" s="30"/>
      <c r="G7" s="30"/>
      <c r="H7" s="70"/>
      <c r="I7" s="30"/>
      <c r="J7" s="29"/>
      <c r="K7" s="29"/>
      <c r="L7" s="29"/>
    </row>
    <row r="8" spans="1:12" x14ac:dyDescent="0.2">
      <c r="A8" s="62" t="s">
        <v>95</v>
      </c>
      <c r="B8" s="63"/>
      <c r="C8" s="63"/>
      <c r="D8" s="63"/>
      <c r="E8" s="63"/>
      <c r="F8" s="64"/>
      <c r="G8" s="64"/>
      <c r="H8" s="71"/>
      <c r="I8" s="64"/>
      <c r="J8" s="63"/>
      <c r="K8" s="63"/>
      <c r="L8" s="63"/>
    </row>
    <row r="9" spans="1:12" x14ac:dyDescent="0.2">
      <c r="A9" s="11" t="s">
        <v>11</v>
      </c>
      <c r="B9" s="48"/>
      <c r="C9" s="11">
        <f>'Input Assumptions'!$C$5+'Case 1_Inception View'!C5-1</f>
        <v>45</v>
      </c>
      <c r="D9" s="11">
        <f>'Input Assumptions'!$C$5+'Case 1_Inception View'!D5-1</f>
        <v>46</v>
      </c>
      <c r="E9" s="11">
        <f>'Input Assumptions'!$C$5+'Case 1_Inception View'!E5-1</f>
        <v>47</v>
      </c>
      <c r="F9" s="13">
        <f>'Input Assumptions'!$C$5+'Case 1_Inception View'!F5-1</f>
        <v>48</v>
      </c>
      <c r="G9" s="13">
        <f>'Input Assumptions'!$C$5+'Case 1_Inception View'!G5-1</f>
        <v>49</v>
      </c>
      <c r="H9" s="72">
        <f>'Input Assumptions'!$C$5+'Case 1_Inception View'!H5-1</f>
        <v>50</v>
      </c>
      <c r="I9" s="13">
        <f>'Input Assumptions'!$C$5+'Case 1_Inception View'!I5-1</f>
        <v>51</v>
      </c>
      <c r="J9" s="11">
        <f>'Input Assumptions'!$C$5+'Case 1_Inception View'!J5-1</f>
        <v>52</v>
      </c>
      <c r="K9" s="11">
        <f>'Input Assumptions'!$C$5+'Case 1_Inception View'!K5-1</f>
        <v>53</v>
      </c>
      <c r="L9" s="11">
        <f>'Input Assumptions'!$C$5+'Case 1_Inception View'!L5-1</f>
        <v>54</v>
      </c>
    </row>
    <row r="10" spans="1:12" x14ac:dyDescent="0.2">
      <c r="A10" s="11" t="s">
        <v>16</v>
      </c>
      <c r="B10" s="48"/>
      <c r="C10" s="38">
        <f>VLOOKUP('Case 1_Inception View'!C9,'Mortality Table'!$A$4:$B$100,2,0)*IF(C5&lt;'Input Assumptions'!$C$16,'Input Assumptions'!$C$12,IF(C5='Input Assumptions'!$C$16,'Input Assumptions'!$C$17,'Input Assumptions'!$C$18))</f>
        <v>1.7780000000000001E-3</v>
      </c>
      <c r="D10" s="38">
        <f>VLOOKUP('Case 1_Inception View'!D9,'Mortality Table'!$A$4:$B$100,2,0)*IF(D5&lt;'Input Assumptions'!$C$16,'Input Assumptions'!$C$12,IF(D5='Input Assumptions'!$C$16,'Input Assumptions'!$C$17,'Input Assumptions'!$C$18))</f>
        <v>2.6099999999999999E-3</v>
      </c>
      <c r="E10" s="38">
        <f>VLOOKUP('Case 1_Inception View'!E9,'Mortality Table'!$A$4:$B$100,2,0)*IF(E5&lt;'Input Assumptions'!$C$16,'Input Assumptions'!$C$12,IF(E5='Input Assumptions'!$C$16,'Input Assumptions'!$C$17,'Input Assumptions'!$C$18))</f>
        <v>2.1360000000000003E-3</v>
      </c>
      <c r="F10" s="38">
        <f>VLOOKUP('Case 1_Inception View'!F9,'Mortality Table'!$A$4:$B$100,2,0)*IF(F5&lt;'Input Assumptions'!$C$16,'Input Assumptions'!$C$12,IF(F5='Input Assumptions'!$C$16,'Input Assumptions'!$C$17,'Input Assumptions'!$C$18))</f>
        <v>2.1920000000000004E-3</v>
      </c>
      <c r="G10" s="38">
        <f>VLOOKUP('Case 1_Inception View'!G9,'Mortality Table'!$A$4:$B$100,2,0)*IF(G5&lt;'Input Assumptions'!$C$16,'Input Assumptions'!$C$12,IF(G5='Input Assumptions'!$C$16,'Input Assumptions'!$C$17,'Input Assumptions'!$C$18))</f>
        <v>2.248E-3</v>
      </c>
      <c r="H10" s="73">
        <f>VLOOKUP('Case 1_Inception View'!H9,'Mortality Table'!$A$4:$B$100,2,0)*IF(H5&lt;'Input Assumptions'!$C$16,'Input Assumptions'!$C$12,IF(H5='Input Assumptions'!$C$16,'Input Assumptions'!$C$17,'Input Assumptions'!$C$18))</f>
        <v>2.3440000000000006E-3</v>
      </c>
      <c r="I10" s="39">
        <f>VLOOKUP('Case 1_Inception View'!I9,'Mortality Table'!$A$4:$B$100,2,0)*IF(I5&lt;'Input Assumptions'!$C$16,'Input Assumptions'!$C$12,IF(I5='Input Assumptions'!$C$16,'Input Assumptions'!$C$17,'Input Assumptions'!$C$18))</f>
        <v>2.4720000000000002E-3</v>
      </c>
      <c r="J10" s="38">
        <f>VLOOKUP('Case 1_Inception View'!J9,'Mortality Table'!$A$4:$B$100,2,0)*IF(J5&lt;'Input Assumptions'!$C$16,'Input Assumptions'!$C$12,IF(J5='Input Assumptions'!$C$16,'Input Assumptions'!$C$17,'Input Assumptions'!$C$18))</f>
        <v>2.624E-3</v>
      </c>
      <c r="K10" s="38">
        <f>VLOOKUP('Case 1_Inception View'!K9,'Mortality Table'!$A$4:$B$100,2,0)*IF(K5&lt;'Input Assumptions'!$C$16,'Input Assumptions'!$C$12,IF(K5='Input Assumptions'!$C$16,'Input Assumptions'!$C$17,'Input Assumptions'!$C$18))</f>
        <v>2.8000000000000004E-3</v>
      </c>
      <c r="L10" s="38">
        <f>VLOOKUP('Case 1_Inception View'!L9,'Mortality Table'!$A$4:$B$100,2,0)*IF(L5&lt;'Input Assumptions'!$C$16,'Input Assumptions'!$C$12,IF(L5='Input Assumptions'!$C$16,'Input Assumptions'!$C$17,'Input Assumptions'!$C$18))</f>
        <v>3.0000000000000001E-3</v>
      </c>
    </row>
    <row r="11" spans="1:12" ht="6.75" customHeight="1" x14ac:dyDescent="0.2">
      <c r="B11" s="29"/>
      <c r="C11" s="29"/>
      <c r="D11" s="29"/>
      <c r="E11" s="29"/>
      <c r="F11" s="30"/>
      <c r="G11" s="30"/>
      <c r="H11" s="70"/>
      <c r="I11" s="30"/>
      <c r="J11" s="29"/>
      <c r="K11" s="29"/>
      <c r="L11" s="29"/>
    </row>
    <row r="12" spans="1:12" x14ac:dyDescent="0.2">
      <c r="A12" s="11" t="s">
        <v>13</v>
      </c>
      <c r="B12" s="48"/>
      <c r="C12" s="31">
        <f>B15</f>
        <v>1</v>
      </c>
      <c r="D12" s="31">
        <f t="shared" ref="D12:L12" si="0">C15</f>
        <v>0.99822200000000005</v>
      </c>
      <c r="E12" s="31">
        <f t="shared" si="0"/>
        <v>0.9956166405800001</v>
      </c>
      <c r="F12" s="32">
        <f t="shared" si="0"/>
        <v>0.99349000343572125</v>
      </c>
      <c r="G12" s="32">
        <f t="shared" si="0"/>
        <v>0.99131227334819016</v>
      </c>
      <c r="H12" s="74">
        <f t="shared" si="0"/>
        <v>0.98908380335770341</v>
      </c>
      <c r="I12" s="32">
        <f t="shared" si="0"/>
        <v>0.98676539092263293</v>
      </c>
      <c r="J12" s="31">
        <f t="shared" si="0"/>
        <v>0.9843261068762722</v>
      </c>
      <c r="K12" s="31">
        <f t="shared" si="0"/>
        <v>0.98174323517182882</v>
      </c>
      <c r="L12" s="31">
        <f t="shared" si="0"/>
        <v>0.97899435411334768</v>
      </c>
    </row>
    <row r="13" spans="1:12" x14ac:dyDescent="0.2">
      <c r="A13" s="11" t="s">
        <v>14</v>
      </c>
      <c r="B13" s="48"/>
      <c r="C13" s="31">
        <f t="shared" ref="C13:L13" si="1">-C12*C10</f>
        <v>-1.7780000000000001E-3</v>
      </c>
      <c r="D13" s="31">
        <f t="shared" si="1"/>
        <v>-2.6053594199999999E-3</v>
      </c>
      <c r="E13" s="31">
        <f t="shared" si="1"/>
        <v>-2.1266371442788807E-3</v>
      </c>
      <c r="F13" s="32">
        <f t="shared" si="1"/>
        <v>-2.1777300875311014E-3</v>
      </c>
      <c r="G13" s="32">
        <f t="shared" si="1"/>
        <v>-2.2284699904867315E-3</v>
      </c>
      <c r="H13" s="74">
        <f t="shared" si="1"/>
        <v>-2.3184124350704573E-3</v>
      </c>
      <c r="I13" s="32">
        <f t="shared" si="1"/>
        <v>-2.4392840463607489E-3</v>
      </c>
      <c r="J13" s="31">
        <f t="shared" si="1"/>
        <v>-2.5828717044433383E-3</v>
      </c>
      <c r="K13" s="31">
        <f t="shared" si="1"/>
        <v>-2.7488810584811209E-3</v>
      </c>
      <c r="L13" s="31">
        <f t="shared" si="1"/>
        <v>-2.9369830623400431E-3</v>
      </c>
    </row>
    <row r="14" spans="1:12" x14ac:dyDescent="0.2">
      <c r="A14" s="11" t="s">
        <v>15</v>
      </c>
      <c r="B14" s="48"/>
      <c r="C14" s="31">
        <f t="shared" ref="C14:L14" si="2">IF(C5=10,-(C12+C13),0)</f>
        <v>0</v>
      </c>
      <c r="D14" s="31">
        <f t="shared" si="2"/>
        <v>0</v>
      </c>
      <c r="E14" s="31">
        <f t="shared" si="2"/>
        <v>0</v>
      </c>
      <c r="F14" s="32">
        <f t="shared" si="2"/>
        <v>0</v>
      </c>
      <c r="G14" s="32">
        <f t="shared" si="2"/>
        <v>0</v>
      </c>
      <c r="H14" s="74">
        <f t="shared" si="2"/>
        <v>0</v>
      </c>
      <c r="I14" s="32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-0.97605737105100765</v>
      </c>
    </row>
    <row r="15" spans="1:12" x14ac:dyDescent="0.2">
      <c r="A15" s="11" t="s">
        <v>17</v>
      </c>
      <c r="B15" s="31">
        <v>1</v>
      </c>
      <c r="C15" s="31">
        <f>SUM(C12:C14)</f>
        <v>0.99822200000000005</v>
      </c>
      <c r="D15" s="31">
        <f t="shared" ref="D15:L15" si="3">SUM(D12:D14)</f>
        <v>0.9956166405800001</v>
      </c>
      <c r="E15" s="31">
        <f t="shared" si="3"/>
        <v>0.99349000343572125</v>
      </c>
      <c r="F15" s="32">
        <f t="shared" si="3"/>
        <v>0.99131227334819016</v>
      </c>
      <c r="G15" s="32">
        <f t="shared" si="3"/>
        <v>0.98908380335770341</v>
      </c>
      <c r="H15" s="74">
        <f t="shared" si="3"/>
        <v>0.98676539092263293</v>
      </c>
      <c r="I15" s="32">
        <f t="shared" si="3"/>
        <v>0.9843261068762722</v>
      </c>
      <c r="J15" s="31">
        <f t="shared" si="3"/>
        <v>0.98174323517182882</v>
      </c>
      <c r="K15" s="31">
        <f t="shared" si="3"/>
        <v>0.97899435411334768</v>
      </c>
      <c r="L15" s="31">
        <f t="shared" si="3"/>
        <v>0</v>
      </c>
    </row>
    <row r="16" spans="1:12" x14ac:dyDescent="0.2">
      <c r="B16" s="29"/>
      <c r="C16" s="29"/>
      <c r="D16" s="29"/>
      <c r="E16" s="29"/>
      <c r="F16" s="30"/>
      <c r="G16" s="30"/>
      <c r="H16" s="70"/>
      <c r="I16" s="30"/>
      <c r="J16" s="29"/>
      <c r="K16" s="29"/>
      <c r="L16" s="29"/>
    </row>
    <row r="17" spans="1:15" x14ac:dyDescent="0.2">
      <c r="A17" s="62" t="s">
        <v>18</v>
      </c>
      <c r="B17" s="63"/>
      <c r="C17" s="63"/>
      <c r="D17" s="63"/>
      <c r="E17" s="63"/>
      <c r="F17" s="64"/>
      <c r="G17" s="64"/>
      <c r="H17" s="71"/>
      <c r="I17" s="64"/>
      <c r="J17" s="63"/>
      <c r="K17" s="63"/>
      <c r="L17" s="63"/>
    </row>
    <row r="18" spans="1:15" x14ac:dyDescent="0.2">
      <c r="A18" s="11" t="s">
        <v>19</v>
      </c>
      <c r="B18" s="48"/>
      <c r="C18" s="48" t="str">
        <f>IF(C5&gt;='Input Assumptions'!$C$16,'Input Assumptions'!$C$11,"")</f>
        <v/>
      </c>
      <c r="D18" s="40">
        <f>IF(D5&gt;='Input Assumptions'!$C$16,'Input Assumptions'!$C$11,"")</f>
        <v>2.5000000000000001E-2</v>
      </c>
      <c r="E18" s="40">
        <f>IF(E5&gt;='Input Assumptions'!$C$16,'Input Assumptions'!$C$11,"")</f>
        <v>2.5000000000000001E-2</v>
      </c>
      <c r="F18" s="41">
        <f>IF(F5&gt;='Input Assumptions'!$C$16,'Input Assumptions'!$C$11,"")</f>
        <v>2.5000000000000001E-2</v>
      </c>
      <c r="G18" s="41">
        <f>IF(G5&gt;='Input Assumptions'!$C$16,'Input Assumptions'!$C$11,"")</f>
        <v>2.5000000000000001E-2</v>
      </c>
      <c r="H18" s="75">
        <f>IF(H5&gt;='Input Assumptions'!$C$16,'Input Assumptions'!$C$11,"")</f>
        <v>2.5000000000000001E-2</v>
      </c>
      <c r="I18" s="41">
        <f>IF(I5&gt;='Input Assumptions'!$C$16,'Input Assumptions'!$C$11,"")</f>
        <v>2.5000000000000001E-2</v>
      </c>
      <c r="J18" s="40">
        <f>IF(J5&gt;='Input Assumptions'!$C$16,'Input Assumptions'!$C$11,"")</f>
        <v>2.5000000000000001E-2</v>
      </c>
      <c r="K18" s="40">
        <f>IF(K5&gt;='Input Assumptions'!$C$16,'Input Assumptions'!$C$11,"")</f>
        <v>2.5000000000000001E-2</v>
      </c>
      <c r="L18" s="40">
        <f>IF(L5&gt;='Input Assumptions'!$C$16,'Input Assumptions'!$C$11,"")</f>
        <v>2.5000000000000001E-2</v>
      </c>
    </row>
    <row r="19" spans="1:15" x14ac:dyDescent="0.2">
      <c r="A19" s="11" t="s">
        <v>20</v>
      </c>
      <c r="B19" s="48"/>
      <c r="C19" s="48" t="str">
        <f>IF(C5&lt;'Input Assumptions'!$C$16,"",IF(C5='Input Assumptions'!$C$16,1,B19/(1+C18)))</f>
        <v/>
      </c>
      <c r="D19" s="38">
        <f>IF(D5&lt;'Input Assumptions'!$C$16,"",IF(D5='Input Assumptions'!$C$16,1,C19/(1+D18)))</f>
        <v>1</v>
      </c>
      <c r="E19" s="38">
        <f>IF(E5&lt;'Input Assumptions'!$C$16,"",IF(E5='Input Assumptions'!$C$16,1,D19/(1+E18)))</f>
        <v>0.97560975609756106</v>
      </c>
      <c r="F19" s="39">
        <f>IF(F5&lt;'Input Assumptions'!$C$16,"",IF(F5='Input Assumptions'!$C$16,1,E19/(1+F18)))</f>
        <v>0.95181439619274255</v>
      </c>
      <c r="G19" s="39">
        <f>IF(G5&lt;'Input Assumptions'!$C$16,"",IF(G5='Input Assumptions'!$C$16,1,F19/(1+G18)))</f>
        <v>0.92859941091974896</v>
      </c>
      <c r="H19" s="73">
        <f>IF(H5&lt;'Input Assumptions'!$C$16,"",IF(H5='Input Assumptions'!$C$16,1,G19/(1+H18)))</f>
        <v>0.90595064479975518</v>
      </c>
      <c r="I19" s="39">
        <f>IF(I5&lt;'Input Assumptions'!$C$16,"",IF(I5='Input Assumptions'!$C$16,1,H19/(1+I18)))</f>
        <v>0.88385428760951734</v>
      </c>
      <c r="J19" s="38">
        <f>IF(J5&lt;'Input Assumptions'!$C$16,"",IF(J5='Input Assumptions'!$C$16,1,I19/(1+J18)))</f>
        <v>0.86229686596050481</v>
      </c>
      <c r="K19" s="38">
        <f>IF(K5&lt;'Input Assumptions'!$C$16,"",IF(K5='Input Assumptions'!$C$16,1,J19/(1+K18)))</f>
        <v>0.84126523508341944</v>
      </c>
      <c r="L19" s="38">
        <f>IF(L5&lt;'Input Assumptions'!$C$16,"",IF(L5='Input Assumptions'!$C$16,1,K19/(1+L18)))</f>
        <v>0.82074657081309221</v>
      </c>
    </row>
    <row r="20" spans="1:15" x14ac:dyDescent="0.2">
      <c r="B20" s="29"/>
      <c r="C20" s="29"/>
      <c r="D20" s="29"/>
      <c r="E20" s="29"/>
      <c r="F20" s="30"/>
      <c r="G20" s="30"/>
      <c r="H20" s="70"/>
      <c r="I20" s="30"/>
      <c r="J20" s="29"/>
      <c r="K20" s="29"/>
      <c r="L20" s="29"/>
    </row>
    <row r="21" spans="1:15" x14ac:dyDescent="0.2">
      <c r="A21" s="65" t="s">
        <v>21</v>
      </c>
      <c r="B21" s="67" t="s">
        <v>90</v>
      </c>
      <c r="C21" s="63"/>
      <c r="D21" s="63"/>
      <c r="E21" s="63"/>
      <c r="F21" s="64"/>
      <c r="G21" s="64"/>
      <c r="H21" s="71"/>
      <c r="I21" s="64"/>
      <c r="J21" s="63"/>
      <c r="K21" s="63"/>
      <c r="L21" s="63"/>
    </row>
    <row r="22" spans="1:15" x14ac:dyDescent="0.2">
      <c r="A22" s="11" t="s">
        <v>59</v>
      </c>
      <c r="B22" s="48"/>
      <c r="C22" s="48" t="str">
        <f>IF(C$5&lt;'Input Assumptions'!$C$16,"",C12*'Input Assumptions'!$C$4*'Input Assumptions'!$C$6/1000)</f>
        <v/>
      </c>
      <c r="D22" s="97"/>
      <c r="E22" s="97"/>
      <c r="F22" s="96"/>
      <c r="G22" s="96"/>
      <c r="H22" s="98"/>
      <c r="I22" s="96"/>
      <c r="J22" s="97"/>
      <c r="K22" s="97"/>
      <c r="L22" s="97"/>
    </row>
    <row r="23" spans="1:15" x14ac:dyDescent="0.2">
      <c r="A23" s="11" t="s">
        <v>60</v>
      </c>
      <c r="B23" s="48"/>
      <c r="C23" s="48" t="str">
        <f>IF(C$5&lt;'Input Assumptions'!$C$16,"",-IF(C5=1,'Input Assumptions'!$C$7*C22,0))</f>
        <v/>
      </c>
      <c r="D23" s="97"/>
      <c r="E23" s="97"/>
      <c r="F23" s="96"/>
      <c r="G23" s="96"/>
      <c r="H23" s="98"/>
      <c r="I23" s="96"/>
      <c r="J23" s="97"/>
      <c r="K23" s="97"/>
      <c r="L23" s="97"/>
    </row>
    <row r="24" spans="1:15" x14ac:dyDescent="0.2">
      <c r="A24" s="11" t="s">
        <v>61</v>
      </c>
      <c r="B24" s="48"/>
      <c r="C24" s="48" t="str">
        <f>IF(C$5&lt;'Input Assumptions'!$C$16,"",-IF(C5=1,0,'Input Assumptions'!$C$8*C22))</f>
        <v/>
      </c>
      <c r="D24" s="97"/>
      <c r="E24" s="97"/>
      <c r="F24" s="97"/>
      <c r="G24" s="97"/>
      <c r="H24" s="98"/>
      <c r="I24" s="96"/>
      <c r="J24" s="97"/>
      <c r="K24" s="97"/>
      <c r="L24" s="97"/>
    </row>
    <row r="25" spans="1:15" x14ac:dyDescent="0.2">
      <c r="A25" s="11" t="s">
        <v>62</v>
      </c>
      <c r="B25" s="48"/>
      <c r="C25" s="48" t="str">
        <f>IF(C$5&lt;'Input Assumptions'!$C$16,"",-IF(C5=1,C12*'Input Assumptions'!$C$9,0))</f>
        <v/>
      </c>
      <c r="D25" s="97"/>
      <c r="E25" s="97"/>
      <c r="F25" s="97"/>
      <c r="G25" s="97"/>
      <c r="H25" s="98"/>
      <c r="I25" s="96"/>
      <c r="J25" s="97"/>
      <c r="K25" s="97"/>
      <c r="L25" s="97"/>
    </row>
    <row r="26" spans="1:15" x14ac:dyDescent="0.2">
      <c r="A26" s="11" t="s">
        <v>63</v>
      </c>
      <c r="B26" s="48"/>
      <c r="C26" s="48" t="str">
        <f>IF(C$5&lt;'Input Assumptions'!$C$16,"",-IF(C5=1,0,C12*'Input Assumptions'!$C$10))</f>
        <v/>
      </c>
      <c r="D26" s="97"/>
      <c r="E26" s="97"/>
      <c r="F26" s="97"/>
      <c r="G26" s="97"/>
      <c r="H26" s="98"/>
      <c r="I26" s="96"/>
      <c r="J26" s="97"/>
      <c r="K26" s="97"/>
      <c r="L26" s="97"/>
    </row>
    <row r="27" spans="1:15" x14ac:dyDescent="0.2">
      <c r="A27" s="11" t="s">
        <v>64</v>
      </c>
      <c r="B27" s="48"/>
      <c r="C27" s="48" t="str">
        <f>IF(C$5&lt;'Input Assumptions'!$C$16,"",'Input Assumptions'!$C$4*C13)</f>
        <v/>
      </c>
      <c r="D27" s="97"/>
      <c r="E27" s="97"/>
      <c r="F27" s="96"/>
      <c r="G27" s="96"/>
      <c r="H27" s="98"/>
      <c r="I27" s="96"/>
      <c r="J27" s="97"/>
      <c r="K27" s="97"/>
      <c r="L27" s="97"/>
    </row>
    <row r="28" spans="1:15" x14ac:dyDescent="0.2">
      <c r="B28" s="29"/>
      <c r="C28" s="29"/>
      <c r="D28" s="29"/>
      <c r="E28" s="29"/>
      <c r="F28" s="30"/>
      <c r="G28" s="30"/>
      <c r="H28" s="70"/>
      <c r="I28" s="30"/>
      <c r="J28" s="29"/>
      <c r="K28" s="29"/>
      <c r="L28" s="29"/>
    </row>
    <row r="29" spans="1:15" x14ac:dyDescent="0.2">
      <c r="A29" s="62" t="s">
        <v>30</v>
      </c>
      <c r="B29" s="68" t="s">
        <v>91</v>
      </c>
      <c r="C29" s="63"/>
      <c r="D29" s="63"/>
      <c r="E29" s="63"/>
      <c r="F29" s="64"/>
      <c r="G29" s="64"/>
      <c r="H29" s="71"/>
      <c r="I29" s="64"/>
      <c r="J29" s="63"/>
      <c r="K29" s="63"/>
      <c r="L29" s="63"/>
      <c r="N29" s="10"/>
      <c r="O29" s="9"/>
    </row>
    <row r="30" spans="1:15" x14ac:dyDescent="0.2">
      <c r="A30" s="11" t="s">
        <v>75</v>
      </c>
      <c r="B30" s="48" t="str">
        <f>IF(B$5&lt;'Input Assumptions'!$C$16,"",SUMPRODUCT(C22:$L22,B$19:$K$19)/B$19)</f>
        <v/>
      </c>
      <c r="C30" s="48" t="str">
        <f>IF(C$5&lt;'Input Assumptions'!$C$16,"",SUMPRODUCT(D22:$L22,C$19:$K$19)/C$19)</f>
        <v/>
      </c>
      <c r="D30" s="99"/>
      <c r="E30" s="99"/>
      <c r="F30" s="99"/>
      <c r="G30" s="99"/>
      <c r="H30" s="100"/>
      <c r="I30" s="101"/>
      <c r="J30" s="99"/>
      <c r="K30" s="99"/>
      <c r="L30" s="48"/>
      <c r="N30" s="10"/>
      <c r="O30" s="9"/>
    </row>
    <row r="31" spans="1:15" x14ac:dyDescent="0.2">
      <c r="A31" s="11" t="s">
        <v>76</v>
      </c>
      <c r="B31" s="48" t="str">
        <f>IF(B$5&lt;'Input Assumptions'!$C$16,"",SUMPRODUCT(C23:$L23,B$19:$K$19)/B$19)</f>
        <v/>
      </c>
      <c r="C31" s="48" t="str">
        <f>IF(C$5&lt;'Input Assumptions'!$C$16,"",SUMPRODUCT(D23:$L23,C$19:$K$19)/C$19)</f>
        <v/>
      </c>
      <c r="D31" s="99"/>
      <c r="E31" s="99"/>
      <c r="F31" s="99"/>
      <c r="G31" s="99"/>
      <c r="H31" s="100"/>
      <c r="I31" s="101"/>
      <c r="J31" s="99"/>
      <c r="K31" s="99"/>
      <c r="L31" s="48"/>
      <c r="N31" s="10"/>
      <c r="O31" s="9"/>
    </row>
    <row r="32" spans="1:15" x14ac:dyDescent="0.2">
      <c r="A32" s="11" t="s">
        <v>77</v>
      </c>
      <c r="B32" s="48" t="str">
        <f>IF(B$5&lt;'Input Assumptions'!$C$16,"",SUMPRODUCT(C24:$L24,B$19:$K$19)/B$19)</f>
        <v/>
      </c>
      <c r="C32" s="48" t="str">
        <f>IF(C$5&lt;'Input Assumptions'!$C$16,"",SUMPRODUCT(D24:$L24,C$19:$K$19)/C$19)</f>
        <v/>
      </c>
      <c r="D32" s="99"/>
      <c r="E32" s="99"/>
      <c r="F32" s="99"/>
      <c r="G32" s="99"/>
      <c r="H32" s="100"/>
      <c r="I32" s="101"/>
      <c r="J32" s="99"/>
      <c r="K32" s="99"/>
      <c r="L32" s="48"/>
      <c r="N32" s="10"/>
      <c r="O32" s="9"/>
    </row>
    <row r="33" spans="1:15" x14ac:dyDescent="0.2">
      <c r="A33" s="11" t="s">
        <v>62</v>
      </c>
      <c r="B33" s="48" t="str">
        <f>IF(B$5&lt;'Input Assumptions'!$C$16,"",SUMPRODUCT(C25:$L25,B$19:$K$19)/B$19)</f>
        <v/>
      </c>
      <c r="C33" s="48" t="str">
        <f>IF(C$5&lt;'Input Assumptions'!$C$16,"",SUMPRODUCT(D25:$L25,C$19:$K$19)/C$19)</f>
        <v/>
      </c>
      <c r="D33" s="99"/>
      <c r="E33" s="99"/>
      <c r="F33" s="99"/>
      <c r="G33" s="99"/>
      <c r="H33" s="100"/>
      <c r="I33" s="101"/>
      <c r="J33" s="99"/>
      <c r="K33" s="99"/>
      <c r="L33" s="48"/>
      <c r="N33" s="10"/>
      <c r="O33" s="9"/>
    </row>
    <row r="34" spans="1:15" x14ac:dyDescent="0.2">
      <c r="A34" s="11" t="s">
        <v>63</v>
      </c>
      <c r="B34" s="48" t="str">
        <f>IF(B$5&lt;'Input Assumptions'!$C$16,"",SUMPRODUCT(C26:$L26,B$19:$K$19)/B$19)</f>
        <v/>
      </c>
      <c r="C34" s="48" t="str">
        <f>IF(C$5&lt;'Input Assumptions'!$C$16,"",SUMPRODUCT(D26:$L26,C$19:$K$19)/C$19)</f>
        <v/>
      </c>
      <c r="D34" s="99"/>
      <c r="E34" s="99"/>
      <c r="F34" s="99"/>
      <c r="G34" s="99"/>
      <c r="H34" s="100"/>
      <c r="I34" s="101"/>
      <c r="J34" s="99"/>
      <c r="K34" s="99"/>
      <c r="L34" s="48"/>
      <c r="N34" s="10"/>
      <c r="O34" s="9"/>
    </row>
    <row r="35" spans="1:15" x14ac:dyDescent="0.2">
      <c r="A35" s="11" t="s">
        <v>64</v>
      </c>
      <c r="B35" s="48"/>
      <c r="C35" s="48"/>
      <c r="D35" s="99"/>
      <c r="E35" s="99"/>
      <c r="F35" s="99"/>
      <c r="G35" s="99"/>
      <c r="H35" s="100"/>
      <c r="I35" s="99"/>
      <c r="J35" s="99"/>
      <c r="K35" s="99"/>
      <c r="L35" s="48"/>
      <c r="N35" s="10"/>
      <c r="O35" s="9"/>
    </row>
    <row r="36" spans="1:15" x14ac:dyDescent="0.2">
      <c r="B36" s="29"/>
      <c r="C36" s="29"/>
      <c r="D36" s="29"/>
      <c r="E36" s="29"/>
      <c r="F36" s="30"/>
      <c r="G36" s="30"/>
      <c r="H36" s="70"/>
      <c r="I36" s="30"/>
      <c r="J36" s="29"/>
      <c r="K36" s="29"/>
      <c r="L36" s="29"/>
    </row>
    <row r="37" spans="1:15" x14ac:dyDescent="0.2">
      <c r="A37" s="62" t="s">
        <v>58</v>
      </c>
      <c r="B37" s="66"/>
      <c r="C37" s="63"/>
      <c r="D37" s="63"/>
      <c r="E37" s="63"/>
      <c r="F37" s="64"/>
      <c r="G37" s="64"/>
      <c r="H37" s="71"/>
      <c r="I37" s="64"/>
      <c r="J37" s="63"/>
      <c r="K37" s="63"/>
      <c r="L37" s="63"/>
      <c r="N37" s="10"/>
      <c r="O37" s="9"/>
    </row>
    <row r="38" spans="1:15" x14ac:dyDescent="0.2">
      <c r="A38" s="11" t="s">
        <v>78</v>
      </c>
      <c r="B38" s="48" t="str">
        <f>IF(B$5&lt;'Input Assumptions'!$C$16,"",-SUM(B30:B35))</f>
        <v/>
      </c>
      <c r="C38" s="48" t="str">
        <f>IF(C$5&lt;'Input Assumptions'!$C$16,"",-SUM(C30:C35))</f>
        <v/>
      </c>
      <c r="D38" s="29">
        <f>IF(D$5&lt;'Input Assumptions'!$C$16,"",-SUM(D30:D35))</f>
        <v>0</v>
      </c>
      <c r="E38" s="29">
        <f>IF(E$5&lt;'Input Assumptions'!$C$16,"",-SUM(E30:E35))</f>
        <v>0</v>
      </c>
      <c r="F38" s="29">
        <f>IF(F$5&lt;'Input Assumptions'!$C$16,"",-SUM(F30:F35))</f>
        <v>0</v>
      </c>
      <c r="G38" s="29">
        <f>IF(G$5&lt;'Input Assumptions'!$C$16,"",-SUM(G30:G35))</f>
        <v>0</v>
      </c>
      <c r="H38" s="70">
        <f>IF(H$5&lt;'Input Assumptions'!$C$16,"",-SUM(H30:H35))</f>
        <v>0</v>
      </c>
      <c r="I38" s="30">
        <f>IF(I$5&lt;'Input Assumptions'!$C$16,"",-SUM(I30:I35))</f>
        <v>0</v>
      </c>
      <c r="J38" s="29">
        <f>IF(J$5&lt;'Input Assumptions'!$C$16,"",-SUM(J30:J35))</f>
        <v>0</v>
      </c>
      <c r="K38" s="29">
        <f>IF(K$5&lt;'Input Assumptions'!$C$16,"",-SUM(K30:K35))</f>
        <v>0</v>
      </c>
      <c r="L38" s="29">
        <f>IF(L$5&lt;'Input Assumptions'!$C$16,"",-SUM(L30:L35))</f>
        <v>0</v>
      </c>
    </row>
    <row r="39" spans="1:15" x14ac:dyDescent="0.2">
      <c r="A39" s="11" t="s">
        <v>22</v>
      </c>
      <c r="B39" s="48" t="str">
        <f>IF(B$5&lt;'Input Assumptions'!$C$16,"",-SUM(B32,B34,B35)*'Input Assumptions'!$C$13)</f>
        <v/>
      </c>
      <c r="C39" s="48" t="str">
        <f>IF(C$5&lt;'Input Assumptions'!$C$16,"",-SUM(C32,C34,C35)*'Input Assumptions'!$C$13)</f>
        <v/>
      </c>
      <c r="D39" s="29">
        <f>IF(D$5&lt;'Input Assumptions'!$C$16,"",-SUM(D32,D34,D35)*'Input Assumptions'!$C$13)</f>
        <v>0</v>
      </c>
      <c r="E39" s="29">
        <f>IF(E$5&lt;'Input Assumptions'!$C$16,"",-SUM(E32,E34,E35)*'Input Assumptions'!$C$13)</f>
        <v>0</v>
      </c>
      <c r="F39" s="29">
        <f>IF(F$5&lt;'Input Assumptions'!$C$16,"",-SUM(F32,F34,F35)*'Input Assumptions'!$C$13)</f>
        <v>0</v>
      </c>
      <c r="G39" s="29">
        <f>IF(G$5&lt;'Input Assumptions'!$C$16,"",-SUM(G32,G34,G35)*'Input Assumptions'!$C$13)</f>
        <v>0</v>
      </c>
      <c r="H39" s="70">
        <f>IF(H$5&lt;'Input Assumptions'!$C$16,"",-SUM(H32,H34,H35)*'Input Assumptions'!$C$13)</f>
        <v>0</v>
      </c>
      <c r="I39" s="30">
        <f>IF(I$5&lt;'Input Assumptions'!$C$16,"",-SUM(I32,I34,I35)*'Input Assumptions'!$C$13)</f>
        <v>0</v>
      </c>
      <c r="J39" s="29">
        <f>IF(J$5&lt;'Input Assumptions'!$C$16,"",-SUM(J32,J34,J35)*'Input Assumptions'!$C$13)</f>
        <v>0</v>
      </c>
      <c r="K39" s="29">
        <f>IF(K$5&lt;'Input Assumptions'!$C$16,"",-SUM(K32,K34,K35)*'Input Assumptions'!$C$13)</f>
        <v>0</v>
      </c>
      <c r="L39" s="29">
        <f>IF(L$5&lt;'Input Assumptions'!$C$16,"",-SUM(L32,L34,L35)*'Input Assumptions'!$C$13)</f>
        <v>0</v>
      </c>
    </row>
    <row r="40" spans="1:15" x14ac:dyDescent="0.2">
      <c r="A40" s="11" t="s">
        <v>23</v>
      </c>
      <c r="B40" s="48" t="str">
        <f>IF(B$5&lt;'Input Assumptions'!$C$16,"",B48)</f>
        <v/>
      </c>
      <c r="C40" s="48" t="str">
        <f>IF(C$5&lt;'Input Assumptions'!$C$16,"",C48)</f>
        <v/>
      </c>
      <c r="D40" s="29" t="e">
        <f>IF(D$5&lt;'Input Assumptions'!$C$16,"",D48)</f>
        <v>#DIV/0!</v>
      </c>
      <c r="E40" s="29" t="e">
        <f>IF(E$5&lt;'Input Assumptions'!$C$16,"",E48)</f>
        <v>#DIV/0!</v>
      </c>
      <c r="F40" s="29" t="e">
        <f>IF(F$5&lt;'Input Assumptions'!$C$16,"",F48)</f>
        <v>#DIV/0!</v>
      </c>
      <c r="G40" s="29" t="e">
        <f>IF(G$5&lt;'Input Assumptions'!$C$16,"",G48)</f>
        <v>#DIV/0!</v>
      </c>
      <c r="H40" s="70" t="e">
        <f>IF(H$5&lt;'Input Assumptions'!$C$16,"",H48)</f>
        <v>#DIV/0!</v>
      </c>
      <c r="I40" s="30" t="e">
        <f>IF(I$5&lt;'Input Assumptions'!$C$16,"",I48)</f>
        <v>#DIV/0!</v>
      </c>
      <c r="J40" s="29" t="e">
        <f>IF(J$5&lt;'Input Assumptions'!$C$16,"",J48)</f>
        <v>#DIV/0!</v>
      </c>
      <c r="K40" s="29" t="e">
        <f>IF(K$5&lt;'Input Assumptions'!$C$16,"",K48)</f>
        <v>#DIV/0!</v>
      </c>
      <c r="L40" s="29" t="e">
        <f>IF(L$5&lt;'Input Assumptions'!$C$16,"",L48)</f>
        <v>#DIV/0!</v>
      </c>
    </row>
    <row r="41" spans="1:15" x14ac:dyDescent="0.2">
      <c r="A41" s="35" t="s">
        <v>29</v>
      </c>
      <c r="B41" s="48" t="str">
        <f>IF(B$5&lt;'Input Assumptions'!$C$16,"",SUM(B38:B40))</f>
        <v/>
      </c>
      <c r="C41" s="48" t="str">
        <f>IF(C$5&lt;'Input Assumptions'!$C$16,"",SUM(C38:C40))</f>
        <v/>
      </c>
      <c r="D41" s="29" t="e">
        <f>IF(D$5&lt;'Input Assumptions'!$C$16,"",SUM(D38:D40))</f>
        <v>#DIV/0!</v>
      </c>
      <c r="E41" s="29" t="e">
        <f>IF(E$5&lt;'Input Assumptions'!$C$16,"",SUM(E38:E40))</f>
        <v>#DIV/0!</v>
      </c>
      <c r="F41" s="29" t="e">
        <f>IF(F$5&lt;'Input Assumptions'!$C$16,"",SUM(F38:F40))</f>
        <v>#DIV/0!</v>
      </c>
      <c r="G41" s="29" t="e">
        <f>IF(G$5&lt;'Input Assumptions'!$C$16,"",SUM(G38:G40))</f>
        <v>#DIV/0!</v>
      </c>
      <c r="H41" s="70" t="e">
        <f>IF(H$5&lt;'Input Assumptions'!$C$16,"",SUM(H38:H40))</f>
        <v>#DIV/0!</v>
      </c>
      <c r="I41" s="30" t="e">
        <f>IF(I$5&lt;'Input Assumptions'!$C$16,"",SUM(I38:I40))</f>
        <v>#DIV/0!</v>
      </c>
      <c r="J41" s="29" t="e">
        <f>IF(J$5&lt;'Input Assumptions'!$C$16,"",SUM(J38:J40))</f>
        <v>#DIV/0!</v>
      </c>
      <c r="K41" s="29" t="e">
        <f>IF(K$5&lt;'Input Assumptions'!$C$16,"",SUM(K38:K40))</f>
        <v>#DIV/0!</v>
      </c>
      <c r="L41" s="29" t="e">
        <f>IF(L$5&lt;'Input Assumptions'!$C$16,"",SUM(L38:L40))</f>
        <v>#DIV/0!</v>
      </c>
    </row>
    <row r="42" spans="1:15" s="13" customFormat="1" x14ac:dyDescent="0.2">
      <c r="B42" s="30"/>
      <c r="C42" s="30"/>
      <c r="D42" s="30"/>
      <c r="E42" s="30"/>
      <c r="F42" s="30"/>
      <c r="G42" s="30"/>
      <c r="H42" s="70"/>
      <c r="I42" s="30"/>
      <c r="J42" s="30"/>
      <c r="K42" s="30"/>
      <c r="L42" s="30"/>
    </row>
    <row r="43" spans="1:15" s="13" customFormat="1" x14ac:dyDescent="0.2">
      <c r="A43" s="65" t="s">
        <v>23</v>
      </c>
      <c r="B43" s="64" t="s">
        <v>85</v>
      </c>
      <c r="C43" s="64"/>
      <c r="D43" s="64"/>
      <c r="E43" s="64"/>
      <c r="F43" s="64"/>
      <c r="G43" s="64"/>
      <c r="H43" s="71"/>
      <c r="I43" s="64"/>
      <c r="J43" s="64"/>
      <c r="K43" s="64"/>
      <c r="L43" s="64"/>
    </row>
    <row r="44" spans="1:15" s="13" customFormat="1" x14ac:dyDescent="0.2">
      <c r="A44" s="13" t="s">
        <v>24</v>
      </c>
      <c r="B44" s="48"/>
      <c r="C44" s="48" t="str">
        <f>IF(C5&lt;'Input Assumptions'!$C$16,"",IF(C5='Input Assumptions'!$C$16,'Case 1_Inception View'!C44,B48))</f>
        <v/>
      </c>
      <c r="D44" s="30" t="e">
        <f>IF(D5&lt;'Input Assumptions'!$C$16,"",IF(D5='Input Assumptions'!$C$16,'Case 1_Inception View'!D44,C48))</f>
        <v>#DIV/0!</v>
      </c>
      <c r="E44" s="30" t="e">
        <f>IF(E5&lt;'Input Assumptions'!$C$16,"",IF(E5='Input Assumptions'!$C$16,'Case 1_Inception View'!E44,D48))</f>
        <v>#DIV/0!</v>
      </c>
      <c r="F44" s="30" t="e">
        <f>IF(F5&lt;'Input Assumptions'!$C$16,"",IF(F5='Input Assumptions'!$C$16,'Case 1_Inception View'!F44,E48))</f>
        <v>#DIV/0!</v>
      </c>
      <c r="G44" s="30" t="e">
        <f>IF(G5&lt;'Input Assumptions'!$C$16,"",IF(G5='Input Assumptions'!$C$16,'Case 1_Inception View'!G44,F48))</f>
        <v>#DIV/0!</v>
      </c>
      <c r="H44" s="70" t="e">
        <f>IF(H5&lt;'Input Assumptions'!$C$16,"",IF(H5='Input Assumptions'!$C$16,'Case 1_Inception View'!H44,G48))</f>
        <v>#DIV/0!</v>
      </c>
      <c r="I44" s="30" t="e">
        <f>IF(I5&lt;'Input Assumptions'!$C$16,"",IF(I5='Input Assumptions'!$C$16,'Case 1_Inception View'!I44,H48))</f>
        <v>#DIV/0!</v>
      </c>
      <c r="J44" s="30" t="e">
        <f>IF(J5&lt;'Input Assumptions'!$C$16,"",IF(J5='Input Assumptions'!$C$16,'Case 1_Inception View'!J44,I48))</f>
        <v>#DIV/0!</v>
      </c>
      <c r="K44" s="30" t="e">
        <f>IF(K5&lt;'Input Assumptions'!$C$16,"",IF(K5='Input Assumptions'!$C$16,'Case 1_Inception View'!K44,J48))</f>
        <v>#DIV/0!</v>
      </c>
      <c r="L44" s="30" t="e">
        <f>IF(L5&lt;'Input Assumptions'!$C$16,"",IF(L5='Input Assumptions'!$C$16,'Case 1_Inception View'!L44,K48))</f>
        <v>#DIV/0!</v>
      </c>
    </row>
    <row r="45" spans="1:15" s="13" customFormat="1" x14ac:dyDescent="0.2">
      <c r="A45" s="13" t="s">
        <v>25</v>
      </c>
      <c r="B45" s="48"/>
      <c r="C45" s="48" t="str">
        <f>IF(C$5&lt;'Input Assumptions'!$C$16,"",C44*'Input Assumptions'!$C$11)</f>
        <v/>
      </c>
      <c r="D45" s="61" t="e">
        <f t="shared" ref="D45:L45" si="4">D44*D18</f>
        <v>#DIV/0!</v>
      </c>
      <c r="E45" s="61" t="e">
        <f t="shared" si="4"/>
        <v>#DIV/0!</v>
      </c>
      <c r="F45" s="61" t="e">
        <f t="shared" si="4"/>
        <v>#DIV/0!</v>
      </c>
      <c r="G45" s="61" t="e">
        <f t="shared" si="4"/>
        <v>#DIV/0!</v>
      </c>
      <c r="H45" s="76" t="e">
        <f t="shared" si="4"/>
        <v>#DIV/0!</v>
      </c>
      <c r="I45" s="61" t="e">
        <f t="shared" si="4"/>
        <v>#DIV/0!</v>
      </c>
      <c r="J45" s="61" t="e">
        <f t="shared" si="4"/>
        <v>#DIV/0!</v>
      </c>
      <c r="K45" s="61" t="e">
        <f t="shared" si="4"/>
        <v>#DIV/0!</v>
      </c>
      <c r="L45" s="61" t="e">
        <f t="shared" si="4"/>
        <v>#DIV/0!</v>
      </c>
    </row>
    <row r="46" spans="1:15" s="13" customFormat="1" x14ac:dyDescent="0.2">
      <c r="A46" s="16" t="s">
        <v>26</v>
      </c>
      <c r="B46" s="48"/>
      <c r="C46" s="48"/>
      <c r="D46" s="96"/>
      <c r="E46" s="43"/>
      <c r="F46" s="43"/>
      <c r="G46" s="43"/>
      <c r="H46" s="77"/>
      <c r="I46" s="43"/>
      <c r="J46" s="43"/>
      <c r="K46" s="43"/>
      <c r="L46" s="43"/>
    </row>
    <row r="47" spans="1:15" s="13" customFormat="1" x14ac:dyDescent="0.2">
      <c r="A47" s="13" t="s">
        <v>27</v>
      </c>
      <c r="B47" s="48"/>
      <c r="C47" s="48" t="str">
        <f>IF(C$5&lt;'Input Assumptions'!$C$16,"",-C27/SUM(C27:$L$27)*SUM(C44:C46))</f>
        <v/>
      </c>
      <c r="D47" s="61" t="e">
        <f>-SUM(D44:D46)*D27/SUM(D27:$L$27)</f>
        <v>#DIV/0!</v>
      </c>
      <c r="E47" s="61" t="e">
        <f>-SUM(E44:E46)*E27/SUM(E27:$L$27)</f>
        <v>#DIV/0!</v>
      </c>
      <c r="F47" s="61" t="e">
        <f>-SUM(F44:F46)*F27/SUM(F27:$L$27)</f>
        <v>#DIV/0!</v>
      </c>
      <c r="G47" s="61" t="e">
        <f>-SUM(G44:G46)*G27/SUM(G27:$L$27)</f>
        <v>#DIV/0!</v>
      </c>
      <c r="H47" s="76" t="e">
        <f>-SUM(H44:H46)*H27/SUM(H27:$L$27)</f>
        <v>#DIV/0!</v>
      </c>
      <c r="I47" s="61" t="e">
        <f>-SUM(I44:I46)*I27/SUM(I27:$L$27)</f>
        <v>#DIV/0!</v>
      </c>
      <c r="J47" s="61" t="e">
        <f>-SUM(J44:J46)*J27/SUM(J27:$L$27)</f>
        <v>#DIV/0!</v>
      </c>
      <c r="K47" s="61" t="e">
        <f>-SUM(K44:K46)*K27/SUM(K27:$L$27)</f>
        <v>#DIV/0!</v>
      </c>
      <c r="L47" s="61" t="e">
        <f>-SUM(L44:L46)*L27/SUM(L27:$L$27)</f>
        <v>#DIV/0!</v>
      </c>
    </row>
    <row r="48" spans="1:15" s="13" customFormat="1" x14ac:dyDescent="0.2">
      <c r="A48" s="13" t="s">
        <v>28</v>
      </c>
      <c r="B48" s="48" t="str">
        <f>IF(B5&lt;'Input Assumptions'!$C$16-1,"",IF(B5='Input Assumptions'!$C$16-1,'Case 1_Inception View'!B48,SUM(B44:B47)))</f>
        <v/>
      </c>
      <c r="C48" s="48" t="str">
        <f>IF(C5&lt;'Input Assumptions'!$C$16,"",SUM(C44:C47))</f>
        <v/>
      </c>
      <c r="D48" s="30" t="e">
        <f>IF(D5&lt;'Input Assumptions'!$C$16,"",SUM(D44:D47))</f>
        <v>#DIV/0!</v>
      </c>
      <c r="E48" s="30" t="e">
        <f>IF(E5&lt;'Input Assumptions'!$C$16,"",SUM(E44:E47))</f>
        <v>#DIV/0!</v>
      </c>
      <c r="F48" s="30" t="e">
        <f>IF(F5&lt;'Input Assumptions'!$C$16,"",SUM(F44:F47))</f>
        <v>#DIV/0!</v>
      </c>
      <c r="G48" s="30" t="e">
        <f>IF(G5&lt;'Input Assumptions'!$C$16,"",SUM(G44:G47))</f>
        <v>#DIV/0!</v>
      </c>
      <c r="H48" s="70" t="e">
        <f>IF(H5&lt;'Input Assumptions'!$C$16,"",SUM(H44:H47))</f>
        <v>#DIV/0!</v>
      </c>
      <c r="I48" s="30" t="e">
        <f>IF(I5&lt;'Input Assumptions'!$C$16,"",SUM(I44:I47))</f>
        <v>#DIV/0!</v>
      </c>
      <c r="J48" s="30" t="e">
        <f>IF(J5&lt;'Input Assumptions'!$C$16,"",SUM(J44:J47))</f>
        <v>#DIV/0!</v>
      </c>
      <c r="K48" s="30" t="e">
        <f>IF(K5&lt;'Input Assumptions'!$C$16,"",SUM(K44:K47))</f>
        <v>#DIV/0!</v>
      </c>
      <c r="L48" s="30" t="e">
        <f>IF(L5&lt;'Input Assumptions'!$C$16,"",SUM(L44:L47))</f>
        <v>#DIV/0!</v>
      </c>
    </row>
    <row r="49" spans="1:12" s="13" customFormat="1" x14ac:dyDescent="0.2">
      <c r="B49" s="30"/>
      <c r="C49" s="30"/>
      <c r="D49" s="30"/>
      <c r="E49" s="30"/>
      <c r="F49" s="30"/>
      <c r="G49" s="30"/>
      <c r="H49" s="70"/>
      <c r="I49" s="30"/>
      <c r="J49" s="30"/>
      <c r="K49" s="30"/>
      <c r="L49" s="30"/>
    </row>
    <row r="50" spans="1:12" s="13" customFormat="1" x14ac:dyDescent="0.2">
      <c r="A50" s="65" t="s">
        <v>65</v>
      </c>
      <c r="B50" s="64"/>
      <c r="C50" s="64"/>
      <c r="D50" s="64"/>
      <c r="E50" s="64"/>
      <c r="F50" s="64"/>
      <c r="G50" s="64"/>
      <c r="H50" s="71"/>
      <c r="I50" s="64"/>
      <c r="J50" s="64"/>
      <c r="K50" s="64"/>
      <c r="L50" s="64"/>
    </row>
    <row r="51" spans="1:12" s="13" customFormat="1" x14ac:dyDescent="0.2">
      <c r="A51" s="13" t="s">
        <v>24</v>
      </c>
      <c r="B51" s="48"/>
      <c r="C51" s="48" t="str">
        <f>IF(C14&lt;'Input Assumptions'!$C$16,"",IF(C14='Input Assumptions'!$C$16,'Case 1_Inception View'!C51,B54))</f>
        <v/>
      </c>
      <c r="D51" s="30" t="e">
        <f>'Case 1_Inception View'!D51</f>
        <v>#DIV/0!</v>
      </c>
      <c r="E51" s="30" t="e">
        <f>D54</f>
        <v>#DIV/0!</v>
      </c>
      <c r="F51" s="30" t="e">
        <f t="shared" ref="F51:L51" si="5">E54</f>
        <v>#DIV/0!</v>
      </c>
      <c r="G51" s="30" t="e">
        <f t="shared" si="5"/>
        <v>#DIV/0!</v>
      </c>
      <c r="H51" s="70" t="e">
        <f t="shared" si="5"/>
        <v>#DIV/0!</v>
      </c>
      <c r="I51" s="30" t="e">
        <f t="shared" si="5"/>
        <v>#DIV/0!</v>
      </c>
      <c r="J51" s="30" t="e">
        <f t="shared" si="5"/>
        <v>#DIV/0!</v>
      </c>
      <c r="K51" s="30" t="e">
        <f t="shared" si="5"/>
        <v>#DIV/0!</v>
      </c>
      <c r="L51" s="30" t="e">
        <f t="shared" si="5"/>
        <v>#DIV/0!</v>
      </c>
    </row>
    <row r="52" spans="1:12" s="13" customFormat="1" x14ac:dyDescent="0.2">
      <c r="A52" s="13" t="s">
        <v>25</v>
      </c>
      <c r="B52" s="48"/>
      <c r="C52" s="48" t="str">
        <f>IF(C$5&lt;'Input Assumptions'!$C$16,"",C51*C18)</f>
        <v/>
      </c>
      <c r="D52" s="30" t="e">
        <f>IF(D$5&lt;'Input Assumptions'!$C$16,"",D51*D18)</f>
        <v>#DIV/0!</v>
      </c>
      <c r="E52" s="30" t="e">
        <f>IF(E$5&lt;'Input Assumptions'!$C$16,"",E51*E18)</f>
        <v>#DIV/0!</v>
      </c>
      <c r="F52" s="30" t="e">
        <f>IF(F$5&lt;'Input Assumptions'!$C$16,"",F51*F18)</f>
        <v>#DIV/0!</v>
      </c>
      <c r="G52" s="30" t="e">
        <f>IF(G$5&lt;'Input Assumptions'!$C$16,"",G51*G18)</f>
        <v>#DIV/0!</v>
      </c>
      <c r="H52" s="70" t="e">
        <f>IF(H$5&lt;'Input Assumptions'!$C$16,"",H51*H18)</f>
        <v>#DIV/0!</v>
      </c>
      <c r="I52" s="30" t="e">
        <f>IF(I$5&lt;'Input Assumptions'!$C$16,"",I51*I18)</f>
        <v>#DIV/0!</v>
      </c>
      <c r="J52" s="30" t="e">
        <f>IF(J$5&lt;'Input Assumptions'!$C$16,"",J51*J18)</f>
        <v>#DIV/0!</v>
      </c>
      <c r="K52" s="30" t="e">
        <f>IF(K$5&lt;'Input Assumptions'!$C$16,"",K51*K18)</f>
        <v>#DIV/0!</v>
      </c>
      <c r="L52" s="30" t="e">
        <f>IF(L$5&lt;'Input Assumptions'!$C$16,"",L51*L18)</f>
        <v>#DIV/0!</v>
      </c>
    </row>
    <row r="53" spans="1:12" s="13" customFormat="1" x14ac:dyDescent="0.2">
      <c r="A53" s="13" t="s">
        <v>27</v>
      </c>
      <c r="B53" s="48"/>
      <c r="C53" s="48" t="str">
        <f>IF(C$5&lt;'Input Assumptions'!$C$16,"",-C34/SUM(C$27:$L34)*SUM(C51:C52))</f>
        <v/>
      </c>
      <c r="D53" s="30" t="e">
        <f>IF(D$5&lt;'Input Assumptions'!$C$16,"",-D27/SUM(D$27:$L27)*SUM(D51:D52))</f>
        <v>#DIV/0!</v>
      </c>
      <c r="E53" s="30" t="e">
        <f>IF(E$5&lt;'Input Assumptions'!$C$16,"",-E27/SUM(E$27:$L27)*SUM(E51:E52))</f>
        <v>#DIV/0!</v>
      </c>
      <c r="F53" s="30" t="e">
        <f>IF(F$5&lt;'Input Assumptions'!$C$16,"",-F27/SUM(F$27:$L27)*SUM(F51:F52))</f>
        <v>#DIV/0!</v>
      </c>
      <c r="G53" s="30" t="e">
        <f>IF(G$5&lt;'Input Assumptions'!$C$16,"",-G27/SUM(G$27:$L27)*SUM(G51:G52))</f>
        <v>#DIV/0!</v>
      </c>
      <c r="H53" s="70" t="e">
        <f>IF(H$5&lt;'Input Assumptions'!$C$16,"",-H27/SUM(H$27:$L27)*SUM(H51:H52))</f>
        <v>#DIV/0!</v>
      </c>
      <c r="I53" s="30" t="e">
        <f>IF(I$5&lt;'Input Assumptions'!$C$16,"",-I27/SUM(I$27:$L27)*SUM(I51:I52))</f>
        <v>#DIV/0!</v>
      </c>
      <c r="J53" s="30" t="e">
        <f>IF(J$5&lt;'Input Assumptions'!$C$16,"",-J27/SUM(J$27:$L27)*SUM(J51:J52))</f>
        <v>#DIV/0!</v>
      </c>
      <c r="K53" s="30" t="e">
        <f>IF(K$5&lt;'Input Assumptions'!$C$16,"",-K27/SUM(K$27:$L27)*SUM(K51:K52))</f>
        <v>#DIV/0!</v>
      </c>
      <c r="L53" s="30" t="e">
        <f>IF(L$5&lt;'Input Assumptions'!$C$16,"",-L27/SUM(L$27:$L27)*SUM(L51:L52))</f>
        <v>#DIV/0!</v>
      </c>
    </row>
    <row r="54" spans="1:12" s="13" customFormat="1" x14ac:dyDescent="0.2">
      <c r="A54" s="13" t="s">
        <v>28</v>
      </c>
      <c r="B54" s="48" t="str">
        <f>IF(B14&lt;'Input Assumptions'!$C$16-1,"",IF(B14='Input Assumptions'!$C$16-1,'Case 1_Inception View'!B54,SUM(B51:B53)))</f>
        <v/>
      </c>
      <c r="C54" s="48" t="str">
        <f>IF(C14&lt;'Input Assumptions'!$C$16,"",SUM(C51:C53))</f>
        <v/>
      </c>
      <c r="D54" s="30" t="e">
        <f>SUM(D51:D53)</f>
        <v>#DIV/0!</v>
      </c>
      <c r="E54" s="30" t="e">
        <f>SUM(E51:E53)</f>
        <v>#DIV/0!</v>
      </c>
      <c r="F54" s="30" t="e">
        <f t="shared" ref="F54:L54" si="6">SUM(F51:F53)</f>
        <v>#DIV/0!</v>
      </c>
      <c r="G54" s="30" t="e">
        <f t="shared" si="6"/>
        <v>#DIV/0!</v>
      </c>
      <c r="H54" s="70" t="e">
        <f t="shared" si="6"/>
        <v>#DIV/0!</v>
      </c>
      <c r="I54" s="30" t="e">
        <f t="shared" si="6"/>
        <v>#DIV/0!</v>
      </c>
      <c r="J54" s="30" t="e">
        <f t="shared" si="6"/>
        <v>#DIV/0!</v>
      </c>
      <c r="K54" s="30" t="e">
        <f t="shared" si="6"/>
        <v>#DIV/0!</v>
      </c>
      <c r="L54" s="30" t="e">
        <f t="shared" si="6"/>
        <v>#DIV/0!</v>
      </c>
    </row>
    <row r="55" spans="1:12" s="13" customFormat="1" x14ac:dyDescent="0.2">
      <c r="B55" s="30"/>
      <c r="C55" s="30"/>
      <c r="D55" s="30"/>
      <c r="E55" s="30"/>
      <c r="F55" s="30"/>
      <c r="G55" s="30"/>
      <c r="H55" s="70"/>
      <c r="I55" s="30"/>
      <c r="J55" s="30"/>
      <c r="K55" s="30"/>
      <c r="L55" s="30"/>
    </row>
    <row r="56" spans="1:12" x14ac:dyDescent="0.2">
      <c r="A56" s="62" t="s">
        <v>79</v>
      </c>
      <c r="B56" s="63"/>
      <c r="C56" s="63"/>
      <c r="D56" s="63"/>
      <c r="E56" s="63"/>
      <c r="F56" s="64"/>
      <c r="G56" s="64"/>
      <c r="H56" s="71"/>
      <c r="I56" s="64"/>
      <c r="J56" s="63"/>
      <c r="K56" s="63"/>
      <c r="L56" s="63"/>
    </row>
    <row r="57" spans="1:12" x14ac:dyDescent="0.2">
      <c r="A57" s="11" t="s">
        <v>24</v>
      </c>
      <c r="B57" s="48"/>
      <c r="C57" s="48" t="str">
        <f>IF(C5&lt;'Input Assumptions'!$C$16,"",IF(C5='Input Assumptions'!$C$16,'Case 1_Inception View'!C57,B65))</f>
        <v/>
      </c>
      <c r="D57" s="29">
        <f>IF(D5&lt;'Input Assumptions'!$C$16,"",IF(D5='Input Assumptions'!$C$16,'Case 1_Inception View'!D57,C65))</f>
        <v>0</v>
      </c>
      <c r="E57" s="29">
        <f>IF(E5&lt;'Input Assumptions'!$C$16,"",IF(E5='Input Assumptions'!$C$16,'Case 1_Inception View'!E57,D65))</f>
        <v>0</v>
      </c>
      <c r="F57" s="29">
        <f>IF(F5&lt;'Input Assumptions'!$C$16,"",IF(F5='Input Assumptions'!$C$16,'Case 1_Inception View'!F57,E65))</f>
        <v>0</v>
      </c>
      <c r="G57" s="29">
        <f>IF(G5&lt;'Input Assumptions'!$C$16,"",IF(G5='Input Assumptions'!$C$16,'Case 1_Inception View'!G57,F65))</f>
        <v>0</v>
      </c>
      <c r="H57" s="70">
        <f>IF(H5&lt;'Input Assumptions'!$C$16,"",IF(H5='Input Assumptions'!$C$16,'Case 1_Inception View'!H57,G65))</f>
        <v>0</v>
      </c>
      <c r="I57" s="30">
        <f>IF(I5&lt;'Input Assumptions'!$C$16,"",IF(I5='Input Assumptions'!$C$16,'Case 1_Inception View'!I57,H65))</f>
        <v>0</v>
      </c>
      <c r="J57" s="29">
        <f>IF(J5&lt;'Input Assumptions'!$C$16,"",IF(J5='Input Assumptions'!$C$16,'Case 1_Inception View'!J57,I65))</f>
        <v>0</v>
      </c>
      <c r="K57" s="29">
        <f>IF(K5&lt;'Input Assumptions'!$C$16,"",IF(K5='Input Assumptions'!$C$16,'Case 1_Inception View'!K57,J65))</f>
        <v>0</v>
      </c>
      <c r="L57" s="29">
        <f>IF(L5&lt;'Input Assumptions'!$C$16,"",IF(L5='Input Assumptions'!$C$16,'Case 1_Inception View'!L57,K65))</f>
        <v>0</v>
      </c>
    </row>
    <row r="58" spans="1:12" x14ac:dyDescent="0.2">
      <c r="A58" s="11" t="s">
        <v>75</v>
      </c>
      <c r="B58" s="48"/>
      <c r="C58" s="48" t="str">
        <f>IF(C$5&lt;'Input Assumptions'!$C$16,"",IF(C$5='Input Assumptions'!$C$16,'Case 1_Inception View'!C58,C22))</f>
        <v/>
      </c>
      <c r="D58" s="29">
        <f>IF(D$5&lt;'Input Assumptions'!$C$16,"",IF(D$5='Input Assumptions'!$C$16,'Case 1_Inception View'!D58,D22))</f>
        <v>0</v>
      </c>
      <c r="E58" s="29">
        <f>IF(E$5&lt;'Input Assumptions'!$C$16,"",IF(E$5='Input Assumptions'!$C$16,'Case 1_Inception View'!E58,E22))</f>
        <v>0</v>
      </c>
      <c r="F58" s="29">
        <f>IF(F$5&lt;'Input Assumptions'!$C$16,"",IF(F$5='Input Assumptions'!$C$16,'Case 1_Inception View'!F58,F22))</f>
        <v>0</v>
      </c>
      <c r="G58" s="29">
        <f>IF(G$5&lt;'Input Assumptions'!$C$16,"",IF(G$5='Input Assumptions'!$C$16,'Case 1_Inception View'!G58,G22))</f>
        <v>0</v>
      </c>
      <c r="H58" s="70">
        <f>IF(H$5&lt;'Input Assumptions'!$C$16,"",IF(H$5='Input Assumptions'!$C$16,'Case 1_Inception View'!H58,H22))</f>
        <v>0</v>
      </c>
      <c r="I58" s="30">
        <f>IF(I$5&lt;'Input Assumptions'!$C$16,"",IF(I$5='Input Assumptions'!$C$16,'Case 1_Inception View'!I58,I22))</f>
        <v>0</v>
      </c>
      <c r="J58" s="29">
        <f>IF(J$5&lt;'Input Assumptions'!$C$16,"",IF(J$5='Input Assumptions'!$C$16,'Case 1_Inception View'!J58,J22))</f>
        <v>0</v>
      </c>
      <c r="K58" s="29">
        <f>IF(K$5&lt;'Input Assumptions'!$C$16,"",IF(K$5='Input Assumptions'!$C$16,'Case 1_Inception View'!K58,K22))</f>
        <v>0</v>
      </c>
      <c r="L58" s="29">
        <f>IF(L$5&lt;'Input Assumptions'!$C$16,"",IF(L$5='Input Assumptions'!$C$16,'Case 1_Inception View'!L58,L22))</f>
        <v>0</v>
      </c>
    </row>
    <row r="59" spans="1:12" x14ac:dyDescent="0.2">
      <c r="A59" s="11" t="s">
        <v>76</v>
      </c>
      <c r="B59" s="48"/>
      <c r="C59" s="48" t="str">
        <f>IF(C$5&lt;'Input Assumptions'!$C$16,"",IF(C$5='Input Assumptions'!$C$16,'Case 1_Inception View'!C59,C23))</f>
        <v/>
      </c>
      <c r="D59" s="29">
        <f>IF(D$5&lt;'Input Assumptions'!$C$16,"",IF(D$5='Input Assumptions'!$C$16,'Case 1_Inception View'!D59,D23))</f>
        <v>0</v>
      </c>
      <c r="E59" s="29">
        <f>IF(E$5&lt;'Input Assumptions'!$C$16,"",IF(E$5='Input Assumptions'!$C$16,'Case 1_Inception View'!E59,E23))</f>
        <v>0</v>
      </c>
      <c r="F59" s="29">
        <f>IF(F$5&lt;'Input Assumptions'!$C$16,"",IF(F$5='Input Assumptions'!$C$16,'Case 1_Inception View'!F59,F23))</f>
        <v>0</v>
      </c>
      <c r="G59" s="29">
        <f>IF(G$5&lt;'Input Assumptions'!$C$16,"",IF(G$5='Input Assumptions'!$C$16,'Case 1_Inception View'!G59,G23))</f>
        <v>0</v>
      </c>
      <c r="H59" s="70">
        <f>IF(H$5&lt;'Input Assumptions'!$C$16,"",IF(H$5='Input Assumptions'!$C$16,'Case 1_Inception View'!H59,H23))</f>
        <v>0</v>
      </c>
      <c r="I59" s="30">
        <f>IF(I$5&lt;'Input Assumptions'!$C$16,"",IF(I$5='Input Assumptions'!$C$16,'Case 1_Inception View'!I59,I23))</f>
        <v>0</v>
      </c>
      <c r="J59" s="29">
        <f>IF(J$5&lt;'Input Assumptions'!$C$16,"",IF(J$5='Input Assumptions'!$C$16,'Case 1_Inception View'!J59,J23))</f>
        <v>0</v>
      </c>
      <c r="K59" s="29">
        <f>IF(K$5&lt;'Input Assumptions'!$C$16,"",IF(K$5='Input Assumptions'!$C$16,'Case 1_Inception View'!K59,K23))</f>
        <v>0</v>
      </c>
      <c r="L59" s="29">
        <f>IF(L$5&lt;'Input Assumptions'!$C$16,"",IF(L$5='Input Assumptions'!$C$16,'Case 1_Inception View'!L59,L23))</f>
        <v>0</v>
      </c>
    </row>
    <row r="60" spans="1:12" x14ac:dyDescent="0.2">
      <c r="A60" s="11" t="s">
        <v>77</v>
      </c>
      <c r="B60" s="48"/>
      <c r="C60" s="48" t="str">
        <f>IF(C$5&lt;'Input Assumptions'!$C$16,"",IF(C$5='Input Assumptions'!$C$16,'Case 1_Inception View'!C60,C24))</f>
        <v/>
      </c>
      <c r="D60" s="29">
        <f>IF(D$5&lt;'Input Assumptions'!$C$16,"",IF(D$5='Input Assumptions'!$C$16,'Case 1_Inception View'!D60,D24))</f>
        <v>0</v>
      </c>
      <c r="E60" s="29">
        <f>IF(E$5&lt;'Input Assumptions'!$C$16,"",IF(E$5='Input Assumptions'!$C$16,'Case 1_Inception View'!E60,E24))</f>
        <v>0</v>
      </c>
      <c r="F60" s="29">
        <f>IF(F$5&lt;'Input Assumptions'!$C$16,"",IF(F$5='Input Assumptions'!$C$16,'Case 1_Inception View'!F60,F24))</f>
        <v>0</v>
      </c>
      <c r="G60" s="29">
        <f>IF(G$5&lt;'Input Assumptions'!$C$16,"",IF(G$5='Input Assumptions'!$C$16,'Case 1_Inception View'!G60,G24))</f>
        <v>0</v>
      </c>
      <c r="H60" s="70">
        <f>IF(H$5&lt;'Input Assumptions'!$C$16,"",IF(H$5='Input Assumptions'!$C$16,'Case 1_Inception View'!H60,H24))</f>
        <v>0</v>
      </c>
      <c r="I60" s="30">
        <f>IF(I$5&lt;'Input Assumptions'!$C$16,"",IF(I$5='Input Assumptions'!$C$16,'Case 1_Inception View'!I60,I24))</f>
        <v>0</v>
      </c>
      <c r="J60" s="29">
        <f>IF(J$5&lt;'Input Assumptions'!$C$16,"",IF(J$5='Input Assumptions'!$C$16,'Case 1_Inception View'!J60,J24))</f>
        <v>0</v>
      </c>
      <c r="K60" s="29">
        <f>IF(K$5&lt;'Input Assumptions'!$C$16,"",IF(K$5='Input Assumptions'!$C$16,'Case 1_Inception View'!K60,K24))</f>
        <v>0</v>
      </c>
      <c r="L60" s="29">
        <f>IF(L$5&lt;'Input Assumptions'!$C$16,"",IF(L$5='Input Assumptions'!$C$16,'Case 1_Inception View'!L60,L24))</f>
        <v>0</v>
      </c>
    </row>
    <row r="61" spans="1:12" x14ac:dyDescent="0.2">
      <c r="A61" s="11" t="s">
        <v>62</v>
      </c>
      <c r="B61" s="48"/>
      <c r="C61" s="48" t="str">
        <f>IF(C$5&lt;'Input Assumptions'!$C$16,"",IF(C$5='Input Assumptions'!$C$16,'Case 1_Inception View'!C61,C25))</f>
        <v/>
      </c>
      <c r="D61" s="29">
        <f>IF(D$5&lt;'Input Assumptions'!$C$16,"",IF(D$5='Input Assumptions'!$C$16,'Case 1_Inception View'!D61,D25))</f>
        <v>0</v>
      </c>
      <c r="E61" s="29">
        <f>IF(E$5&lt;'Input Assumptions'!$C$16,"",IF(E$5='Input Assumptions'!$C$16,'Case 1_Inception View'!E61,E25))</f>
        <v>0</v>
      </c>
      <c r="F61" s="29">
        <f>IF(F$5&lt;'Input Assumptions'!$C$16,"",IF(F$5='Input Assumptions'!$C$16,'Case 1_Inception View'!F61,F25))</f>
        <v>0</v>
      </c>
      <c r="G61" s="29">
        <f>IF(G$5&lt;'Input Assumptions'!$C$16,"",IF(G$5='Input Assumptions'!$C$16,'Case 1_Inception View'!G61,G25))</f>
        <v>0</v>
      </c>
      <c r="H61" s="70">
        <f>IF(H$5&lt;'Input Assumptions'!$C$16,"",IF(H$5='Input Assumptions'!$C$16,'Case 1_Inception View'!H61,H25))</f>
        <v>0</v>
      </c>
      <c r="I61" s="30">
        <f>IF(I$5&lt;'Input Assumptions'!$C$16,"",IF(I$5='Input Assumptions'!$C$16,'Case 1_Inception View'!I61,I25))</f>
        <v>0</v>
      </c>
      <c r="J61" s="29">
        <f>IF(J$5&lt;'Input Assumptions'!$C$16,"",IF(J$5='Input Assumptions'!$C$16,'Case 1_Inception View'!J61,J25))</f>
        <v>0</v>
      </c>
      <c r="K61" s="29">
        <f>IF(K$5&lt;'Input Assumptions'!$C$16,"",IF(K$5='Input Assumptions'!$C$16,'Case 1_Inception View'!K61,K25))</f>
        <v>0</v>
      </c>
      <c r="L61" s="29">
        <f>IF(L$5&lt;'Input Assumptions'!$C$16,"",IF(L$5='Input Assumptions'!$C$16,'Case 1_Inception View'!L61,L25))</f>
        <v>0</v>
      </c>
    </row>
    <row r="62" spans="1:12" x14ac:dyDescent="0.2">
      <c r="A62" s="11" t="s">
        <v>63</v>
      </c>
      <c r="B62" s="48"/>
      <c r="C62" s="48" t="str">
        <f>IF(C$5&lt;'Input Assumptions'!$C$16,"",IF(C$5='Input Assumptions'!$C$16,'Case 1_Inception View'!C62,C26))</f>
        <v/>
      </c>
      <c r="D62" s="29">
        <f>IF(D$5&lt;'Input Assumptions'!$C$16,"",IF(D$5='Input Assumptions'!$C$16,'Case 1_Inception View'!D62,D26))</f>
        <v>0</v>
      </c>
      <c r="E62" s="29">
        <f>IF(E$5&lt;'Input Assumptions'!$C$16,"",IF(E$5='Input Assumptions'!$C$16,'Case 1_Inception View'!E62,E26))</f>
        <v>0</v>
      </c>
      <c r="F62" s="29">
        <f>IF(F$5&lt;'Input Assumptions'!$C$16,"",IF(F$5='Input Assumptions'!$C$16,'Case 1_Inception View'!F62,F26))</f>
        <v>0</v>
      </c>
      <c r="G62" s="29">
        <f>IF(G$5&lt;'Input Assumptions'!$C$16,"",IF(G$5='Input Assumptions'!$C$16,'Case 1_Inception View'!G62,G26))</f>
        <v>0</v>
      </c>
      <c r="H62" s="70">
        <f>IF(H$5&lt;'Input Assumptions'!$C$16,"",IF(H$5='Input Assumptions'!$C$16,'Case 1_Inception View'!H62,H26))</f>
        <v>0</v>
      </c>
      <c r="I62" s="30">
        <f>IF(I$5&lt;'Input Assumptions'!$C$16,"",IF(I$5='Input Assumptions'!$C$16,'Case 1_Inception View'!I62,I26))</f>
        <v>0</v>
      </c>
      <c r="J62" s="29">
        <f>IF(J$5&lt;'Input Assumptions'!$C$16,"",IF(J$5='Input Assumptions'!$C$16,'Case 1_Inception View'!J62,J26))</f>
        <v>0</v>
      </c>
      <c r="K62" s="29">
        <f>IF(K$5&lt;'Input Assumptions'!$C$16,"",IF(K$5='Input Assumptions'!$C$16,'Case 1_Inception View'!K62,K26))</f>
        <v>0</v>
      </c>
      <c r="L62" s="29">
        <f>IF(L$5&lt;'Input Assumptions'!$C$16,"",IF(L$5='Input Assumptions'!$C$16,'Case 1_Inception View'!L62,L26))</f>
        <v>0</v>
      </c>
    </row>
    <row r="63" spans="1:12" x14ac:dyDescent="0.2">
      <c r="A63" s="11" t="s">
        <v>64</v>
      </c>
      <c r="B63" s="48"/>
      <c r="C63" s="48" t="str">
        <f>IF(C$5&lt;'Input Assumptions'!$C$16,"",IF(C$5='Input Assumptions'!$C$16,'Case 1_Inception View'!C63,C27))</f>
        <v/>
      </c>
      <c r="D63" s="29">
        <f>IF(D$5&lt;'Input Assumptions'!$C$16,"",IF(D$5='Input Assumptions'!$C$16,'Case 1_Inception View'!D63,D27))</f>
        <v>0</v>
      </c>
      <c r="E63" s="29">
        <f>IF(E$5&lt;'Input Assumptions'!$C$16,"",IF(E$5='Input Assumptions'!$C$16,'Case 1_Inception View'!E63,E27))</f>
        <v>0</v>
      </c>
      <c r="F63" s="29">
        <f>IF(F$5&lt;'Input Assumptions'!$C$16,"",IF(F$5='Input Assumptions'!$C$16,'Case 1_Inception View'!F63,F27))</f>
        <v>0</v>
      </c>
      <c r="G63" s="29">
        <f>IF(G$5&lt;'Input Assumptions'!$C$16,"",IF(G$5='Input Assumptions'!$C$16,'Case 1_Inception View'!G63,G27))</f>
        <v>0</v>
      </c>
      <c r="H63" s="70">
        <f>IF(H$5&lt;'Input Assumptions'!$C$16,"",IF(H$5='Input Assumptions'!$C$16,'Case 1_Inception View'!H63,H27))</f>
        <v>0</v>
      </c>
      <c r="I63" s="30">
        <f>IF(I$5&lt;'Input Assumptions'!$C$16,"",IF(I$5='Input Assumptions'!$C$16,'Case 1_Inception View'!I63,I27))</f>
        <v>0</v>
      </c>
      <c r="J63" s="29">
        <f>IF(J$5&lt;'Input Assumptions'!$C$16,"",IF(J$5='Input Assumptions'!$C$16,'Case 1_Inception View'!J63,J27))</f>
        <v>0</v>
      </c>
      <c r="K63" s="29">
        <f>IF(K$5&lt;'Input Assumptions'!$C$16,"",IF(K$5='Input Assumptions'!$C$16,'Case 1_Inception View'!K63,K27))</f>
        <v>0</v>
      </c>
      <c r="L63" s="29">
        <f>IF(L$5&lt;'Input Assumptions'!$C$16,"",IF(L$5='Input Assumptions'!$C$16,'Case 1_Inception View'!L63,L27))</f>
        <v>0</v>
      </c>
    </row>
    <row r="64" spans="1:12" x14ac:dyDescent="0.2">
      <c r="A64" s="11" t="s">
        <v>41</v>
      </c>
      <c r="B64" s="48"/>
      <c r="C64" s="48" t="str">
        <f>IF(C$5&lt;'Input Assumptions'!$C$16,"",IF(C$5='Input Assumptions'!$C$16,'Case 1_Inception View'!C64,SUM(C57:C62)*C18))</f>
        <v/>
      </c>
      <c r="D64" s="29">
        <f>IF(D$5&lt;'Input Assumptions'!$C$16,"",IF(D$5='Input Assumptions'!$C$16,'Case 1_Inception View'!D64,SUM(D57:D62)*D18))</f>
        <v>0</v>
      </c>
      <c r="E64" s="29">
        <f>IF(E$5&lt;'Input Assumptions'!$C$16,"",IF(E$5='Input Assumptions'!$C$16,'Case 1_Inception View'!E64,SUM(E57:E62)*E18))</f>
        <v>0</v>
      </c>
      <c r="F64" s="29">
        <f>IF(F$5&lt;'Input Assumptions'!$C$16,"",IF(F$5='Input Assumptions'!$C$16,'Case 1_Inception View'!F64,SUM(F57:F62)*F18))</f>
        <v>0</v>
      </c>
      <c r="G64" s="29">
        <f>IF(G$5&lt;'Input Assumptions'!$C$16,"",IF(G$5='Input Assumptions'!$C$16,'Case 1_Inception View'!G64,SUM(G57:G62)*G18))</f>
        <v>0</v>
      </c>
      <c r="H64" s="70">
        <f>IF(H$5&lt;'Input Assumptions'!$C$16,"",IF(H$5='Input Assumptions'!$C$16,'Case 1_Inception View'!H64,SUM(H57:H62)*H18))</f>
        <v>0</v>
      </c>
      <c r="I64" s="30">
        <f>IF(I$5&lt;'Input Assumptions'!$C$16,"",IF(I$5='Input Assumptions'!$C$16,'Case 1_Inception View'!I64,SUM(I57:I62)*I18))</f>
        <v>0</v>
      </c>
      <c r="J64" s="29">
        <f>IF(J$5&lt;'Input Assumptions'!$C$16,"",IF(J$5='Input Assumptions'!$C$16,'Case 1_Inception View'!J64,SUM(J57:J62)*J18))</f>
        <v>0</v>
      </c>
      <c r="K64" s="29">
        <f>IF(K$5&lt;'Input Assumptions'!$C$16,"",IF(K$5='Input Assumptions'!$C$16,'Case 1_Inception View'!K64,SUM(K57:K62)*K18))</f>
        <v>0</v>
      </c>
      <c r="L64" s="29">
        <f>IF(L$5&lt;'Input Assumptions'!$C$16,"",IF(L$5='Input Assumptions'!$C$16,'Case 1_Inception View'!L64,SUM(L57:L62)*L18))</f>
        <v>0</v>
      </c>
    </row>
    <row r="65" spans="1:12" x14ac:dyDescent="0.2">
      <c r="A65" s="11" t="s">
        <v>28</v>
      </c>
      <c r="B65" s="48"/>
      <c r="C65" s="48" t="str">
        <f>IF(C$5&lt;'Input Assumptions'!$C$16,"",IF(C$5='Input Assumptions'!$C$16,C38,SUM(C57:C64)))</f>
        <v/>
      </c>
      <c r="D65" s="29">
        <f>IF(D$5&lt;'Input Assumptions'!$C$16,"",IF(D$5='Input Assumptions'!$C$16,D38,SUM(D57:D64)))</f>
        <v>0</v>
      </c>
      <c r="E65" s="29">
        <f>IF(E$5&lt;'Input Assumptions'!$C$16,"",IF(E$5='Input Assumptions'!$C$16,E38,SUM(E57:E64)))</f>
        <v>0</v>
      </c>
      <c r="F65" s="29">
        <f>IF(F$5&lt;'Input Assumptions'!$C$16,"",IF(F$5='Input Assumptions'!$C$16,F38,SUM(F57:F64)))</f>
        <v>0</v>
      </c>
      <c r="G65" s="29">
        <f>IF(G$5&lt;'Input Assumptions'!$C$16,"",IF(G$5='Input Assumptions'!$C$16,G38,SUM(G57:G64)))</f>
        <v>0</v>
      </c>
      <c r="H65" s="70">
        <f>IF(H$5&lt;'Input Assumptions'!$C$16,"",IF(H$5='Input Assumptions'!$C$16,H38,SUM(H57:H64)))</f>
        <v>0</v>
      </c>
      <c r="I65" s="30">
        <f>IF(I$5&lt;'Input Assumptions'!$C$16,"",IF(I$5='Input Assumptions'!$C$16,I38,SUM(I57:I64)))</f>
        <v>0</v>
      </c>
      <c r="J65" s="29">
        <f>IF(J$5&lt;'Input Assumptions'!$C$16,"",IF(J$5='Input Assumptions'!$C$16,J38,SUM(J57:J64)))</f>
        <v>0</v>
      </c>
      <c r="K65" s="29">
        <f>IF(K$5&lt;'Input Assumptions'!$C$16,"",IF(K$5='Input Assumptions'!$C$16,K38,SUM(K57:K64)))</f>
        <v>0</v>
      </c>
      <c r="L65" s="29">
        <f>IF(L$5&lt;'Input Assumptions'!$C$16,"",IF(L$5='Input Assumptions'!$C$16,L38,SUM(L57:L64)))</f>
        <v>0</v>
      </c>
    </row>
    <row r="66" spans="1:12" x14ac:dyDescent="0.2">
      <c r="B66" s="29"/>
      <c r="C66" s="29"/>
      <c r="D66" s="29"/>
      <c r="E66" s="29"/>
      <c r="F66" s="30"/>
      <c r="G66" s="30"/>
      <c r="H66" s="70"/>
      <c r="I66" s="30"/>
      <c r="J66" s="29"/>
      <c r="K66" s="29"/>
      <c r="L66" s="29"/>
    </row>
    <row r="67" spans="1:12" x14ac:dyDescent="0.2">
      <c r="A67" s="62" t="s">
        <v>42</v>
      </c>
      <c r="B67" s="63" t="s">
        <v>93</v>
      </c>
      <c r="C67" s="63"/>
      <c r="D67" s="63"/>
      <c r="E67" s="63"/>
      <c r="F67" s="64"/>
      <c r="G67" s="64"/>
      <c r="H67" s="71"/>
      <c r="I67" s="64"/>
      <c r="J67" s="63"/>
      <c r="K67" s="63"/>
      <c r="L67" s="63"/>
    </row>
    <row r="68" spans="1:12" x14ac:dyDescent="0.2">
      <c r="A68" s="11" t="s">
        <v>43</v>
      </c>
      <c r="B68" s="43"/>
      <c r="C68" s="97"/>
      <c r="D68" s="97"/>
      <c r="E68" s="97"/>
      <c r="F68" s="97"/>
      <c r="G68" s="97"/>
      <c r="H68" s="98"/>
      <c r="I68" s="96"/>
      <c r="J68" s="96"/>
      <c r="K68" s="97"/>
      <c r="L68" s="97"/>
    </row>
    <row r="69" spans="1:12" x14ac:dyDescent="0.2">
      <c r="A69" s="11" t="s">
        <v>92</v>
      </c>
      <c r="B69" s="43"/>
      <c r="C69" s="97"/>
      <c r="D69" s="97"/>
      <c r="E69" s="97"/>
      <c r="F69" s="97"/>
      <c r="G69" s="97"/>
      <c r="H69" s="98"/>
      <c r="I69" s="96"/>
      <c r="J69" s="96"/>
      <c r="K69" s="97"/>
      <c r="L69" s="97"/>
    </row>
    <row r="70" spans="1:12" x14ac:dyDescent="0.2">
      <c r="A70" s="11" t="s">
        <v>57</v>
      </c>
      <c r="B70" s="43"/>
      <c r="C70" s="29" t="e">
        <f>IF(C5&lt;'Input Assumptions'!$C$16,'Case 1_Inception View'!C70,-C53)</f>
        <v>#DIV/0!</v>
      </c>
      <c r="D70" s="29" t="e">
        <f>IF(D5&lt;'Input Assumptions'!$C$16,'Case 1_Inception View'!D70,-D53)</f>
        <v>#DIV/0!</v>
      </c>
      <c r="E70" s="29" t="e">
        <f>IF(E5&lt;'Input Assumptions'!$C$16,'Case 1_Inception View'!E70,-E53)</f>
        <v>#DIV/0!</v>
      </c>
      <c r="F70" s="29" t="e">
        <f>IF(F5&lt;'Input Assumptions'!$C$16,'Case 1_Inception View'!F70,-F53)</f>
        <v>#DIV/0!</v>
      </c>
      <c r="G70" s="29" t="e">
        <f>IF(G5&lt;'Input Assumptions'!$C$16,'Case 1_Inception View'!G70,-G53)</f>
        <v>#DIV/0!</v>
      </c>
      <c r="H70" s="70" t="e">
        <f>IF(H5&lt;'Input Assumptions'!$C$16,'Case 1_Inception View'!H70,-H53)</f>
        <v>#DIV/0!</v>
      </c>
      <c r="I70" s="30" t="e">
        <f>IF(I5&lt;'Input Assumptions'!$C$16,'Case 1_Inception View'!I70,-I53)</f>
        <v>#DIV/0!</v>
      </c>
      <c r="J70" s="30" t="e">
        <f>IF(J5&lt;'Input Assumptions'!$C$16,'Case 1_Inception View'!J70,-J53)</f>
        <v>#DIV/0!</v>
      </c>
      <c r="K70" s="29" t="e">
        <f>IF(K5&lt;'Input Assumptions'!$C$16,'Case 1_Inception View'!K70,-K53)</f>
        <v>#DIV/0!</v>
      </c>
      <c r="L70" s="29" t="e">
        <f>IF(L5&lt;'Input Assumptions'!$C$16,'Case 1_Inception View'!L70,-L53)</f>
        <v>#DIV/0!</v>
      </c>
    </row>
    <row r="71" spans="1:12" x14ac:dyDescent="0.2">
      <c r="A71" s="11" t="s">
        <v>44</v>
      </c>
      <c r="B71" s="43"/>
      <c r="C71" s="29">
        <f>IF(C5&lt;='Input Assumptions'!$C$16,'Case 1_Inception View'!C71,-C27)</f>
        <v>0</v>
      </c>
      <c r="D71" s="29">
        <f>IF(D5&lt;='Input Assumptions'!$C$16,'Case 1_Inception View'!D71,-D27)</f>
        <v>0</v>
      </c>
      <c r="E71" s="29">
        <f>IF(E5&lt;='Input Assumptions'!$C$16,'Case 1_Inception View'!E71,-E27)</f>
        <v>0</v>
      </c>
      <c r="F71" s="29">
        <f>IF(F5&lt;='Input Assumptions'!$C$16,'Case 1_Inception View'!F71,-F27)</f>
        <v>0</v>
      </c>
      <c r="G71" s="29">
        <f>IF(G5&lt;='Input Assumptions'!$C$16,'Case 1_Inception View'!G71,-G27)</f>
        <v>0</v>
      </c>
      <c r="H71" s="70">
        <f>IF(H5&lt;='Input Assumptions'!$C$16,'Case 1_Inception View'!H71,-H27)</f>
        <v>0</v>
      </c>
      <c r="I71" s="30">
        <f>IF(I5&lt;='Input Assumptions'!$C$16,'Case 1_Inception View'!I71,-I27)</f>
        <v>0</v>
      </c>
      <c r="J71" s="30">
        <f>IF(J5&lt;='Input Assumptions'!$C$16,'Case 1_Inception View'!J71,-J27)</f>
        <v>0</v>
      </c>
      <c r="K71" s="29">
        <f>IF(K5&lt;='Input Assumptions'!$C$16,'Case 1_Inception View'!K71,-K27)</f>
        <v>0</v>
      </c>
      <c r="L71" s="29">
        <f>IF(L5&lt;='Input Assumptions'!$C$16,'Case 1_Inception View'!L71,-L27)</f>
        <v>0</v>
      </c>
    </row>
    <row r="72" spans="1:12" x14ac:dyDescent="0.2">
      <c r="A72" s="11" t="s">
        <v>45</v>
      </c>
      <c r="B72" s="43"/>
      <c r="C72" s="29">
        <f>IF(C5&lt;='Input Assumptions'!$C$16,'Case 1_Inception View'!C72,-SUM(C23:C26))</f>
        <v>0</v>
      </c>
      <c r="D72" s="29">
        <f>IF(D5&lt;='Input Assumptions'!$C$16,'Case 1_Inception View'!D72,-SUM(D23:D26))</f>
        <v>0</v>
      </c>
      <c r="E72" s="29">
        <f>IF(E5&lt;='Input Assumptions'!$C$16,'Case 1_Inception View'!E72,-SUM(E23:E26))</f>
        <v>0</v>
      </c>
      <c r="F72" s="29">
        <f>IF(F5&lt;='Input Assumptions'!$C$16,'Case 1_Inception View'!F72,-SUM(F23:F26))</f>
        <v>0</v>
      </c>
      <c r="G72" s="29">
        <f>IF(G5&lt;='Input Assumptions'!$C$16,'Case 1_Inception View'!G72,-SUM(G23:G26))</f>
        <v>0</v>
      </c>
      <c r="H72" s="70">
        <f>IF(H5&lt;='Input Assumptions'!$C$16,'Case 1_Inception View'!H72,-SUM(H23:H26))</f>
        <v>0</v>
      </c>
      <c r="I72" s="30">
        <f>IF(I5&lt;='Input Assumptions'!$C$16,'Case 1_Inception View'!I72,-SUM(I23:I26))</f>
        <v>0</v>
      </c>
      <c r="J72" s="30">
        <f>IF(J5&lt;='Input Assumptions'!$C$16,'Case 1_Inception View'!J72,-SUM(J23:J26))</f>
        <v>0</v>
      </c>
      <c r="K72" s="29">
        <f>IF(K5&lt;='Input Assumptions'!$C$16,'Case 1_Inception View'!K72,-SUM(K23:K26))</f>
        <v>0</v>
      </c>
      <c r="L72" s="29">
        <f>IF(L5&lt;='Input Assumptions'!$C$16,'Case 1_Inception View'!L72,-SUM(L23:L26))</f>
        <v>0</v>
      </c>
    </row>
    <row r="73" spans="1:12" s="10" customFormat="1" x14ac:dyDescent="0.2">
      <c r="A73" s="10" t="s">
        <v>46</v>
      </c>
      <c r="B73" s="43"/>
      <c r="C73" s="33" t="e">
        <f>SUM(C68:C72)</f>
        <v>#DIV/0!</v>
      </c>
      <c r="D73" s="33" t="e">
        <f t="shared" ref="D73:L73" si="7">SUM(D68:D72)</f>
        <v>#DIV/0!</v>
      </c>
      <c r="E73" s="33" t="e">
        <f t="shared" si="7"/>
        <v>#DIV/0!</v>
      </c>
      <c r="F73" s="33" t="e">
        <f t="shared" si="7"/>
        <v>#DIV/0!</v>
      </c>
      <c r="G73" s="33" t="e">
        <f t="shared" si="7"/>
        <v>#DIV/0!</v>
      </c>
      <c r="H73" s="78" t="e">
        <f t="shared" si="7"/>
        <v>#DIV/0!</v>
      </c>
      <c r="I73" s="34" t="e">
        <f t="shared" si="7"/>
        <v>#DIV/0!</v>
      </c>
      <c r="J73" s="34" t="e">
        <f t="shared" si="7"/>
        <v>#DIV/0!</v>
      </c>
      <c r="K73" s="33" t="e">
        <f t="shared" si="7"/>
        <v>#DIV/0!</v>
      </c>
      <c r="L73" s="33" t="e">
        <f t="shared" si="7"/>
        <v>#DIV/0!</v>
      </c>
    </row>
    <row r="74" spans="1:12" ht="9" customHeight="1" x14ac:dyDescent="0.2">
      <c r="B74" s="29"/>
      <c r="C74" s="29"/>
      <c r="D74" s="29"/>
      <c r="E74" s="29"/>
      <c r="F74" s="29"/>
      <c r="G74" s="29"/>
      <c r="H74" s="70"/>
      <c r="I74" s="30"/>
      <c r="J74" s="30"/>
      <c r="K74" s="29"/>
      <c r="L74" s="29"/>
    </row>
    <row r="75" spans="1:12" x14ac:dyDescent="0.2">
      <c r="A75" s="11" t="s">
        <v>57</v>
      </c>
      <c r="B75" s="43"/>
      <c r="C75" s="29" t="e">
        <f>-C70</f>
        <v>#DIV/0!</v>
      </c>
      <c r="D75" s="29" t="e">
        <f t="shared" ref="D75:L75" si="8">-D70</f>
        <v>#DIV/0!</v>
      </c>
      <c r="E75" s="29" t="e">
        <f t="shared" si="8"/>
        <v>#DIV/0!</v>
      </c>
      <c r="F75" s="29" t="e">
        <f t="shared" si="8"/>
        <v>#DIV/0!</v>
      </c>
      <c r="G75" s="29" t="e">
        <f t="shared" si="8"/>
        <v>#DIV/0!</v>
      </c>
      <c r="H75" s="70" t="e">
        <f t="shared" si="8"/>
        <v>#DIV/0!</v>
      </c>
      <c r="I75" s="30" t="e">
        <f t="shared" si="8"/>
        <v>#DIV/0!</v>
      </c>
      <c r="J75" s="30" t="e">
        <f t="shared" si="8"/>
        <v>#DIV/0!</v>
      </c>
      <c r="K75" s="29" t="e">
        <f t="shared" si="8"/>
        <v>#DIV/0!</v>
      </c>
      <c r="L75" s="29" t="e">
        <f t="shared" si="8"/>
        <v>#DIV/0!</v>
      </c>
    </row>
    <row r="76" spans="1:12" x14ac:dyDescent="0.2">
      <c r="A76" s="11" t="s">
        <v>47</v>
      </c>
      <c r="B76" s="43"/>
      <c r="C76" s="29">
        <f>IF(C5&lt;'Input Assumptions'!$C$16,'Case 1_Inception View'!C76,C27)</f>
        <v>0</v>
      </c>
      <c r="D76" s="29">
        <f>IF(D5&lt;'Input Assumptions'!$C$16,'Case 1_Inception View'!D76,D27)</f>
        <v>0</v>
      </c>
      <c r="E76" s="29">
        <f>IF(E5&lt;'Input Assumptions'!$C$16,'Case 1_Inception View'!E76,E27)</f>
        <v>0</v>
      </c>
      <c r="F76" s="29">
        <f>IF(F5&lt;'Input Assumptions'!$C$16,'Case 1_Inception View'!F76,F27)</f>
        <v>0</v>
      </c>
      <c r="G76" s="29">
        <f>IF(G5&lt;'Input Assumptions'!$C$16,'Case 1_Inception View'!G76,G27)</f>
        <v>0</v>
      </c>
      <c r="H76" s="70">
        <f>IF(H5&lt;'Input Assumptions'!$C$16,'Case 1_Inception View'!H76,H27)</f>
        <v>0</v>
      </c>
      <c r="I76" s="30">
        <f>IF(I5&lt;'Input Assumptions'!$C$16,'Case 1_Inception View'!I76,I27)</f>
        <v>0</v>
      </c>
      <c r="J76" s="30">
        <f>IF(J5&lt;'Input Assumptions'!$C$16,'Case 1_Inception View'!J76,J27)</f>
        <v>0</v>
      </c>
      <c r="K76" s="29">
        <f>IF(K5&lt;'Input Assumptions'!$C$16,'Case 1_Inception View'!K76,K27)</f>
        <v>0</v>
      </c>
      <c r="L76" s="29">
        <f>IF(L5&lt;'Input Assumptions'!$C$16,'Case 1_Inception View'!L76,L27)</f>
        <v>0</v>
      </c>
    </row>
    <row r="77" spans="1:12" x14ac:dyDescent="0.2">
      <c r="A77" s="11" t="s">
        <v>48</v>
      </c>
      <c r="B77" s="43"/>
      <c r="C77" s="29">
        <f>IF(C5&lt;'Input Assumptions'!$C$16,'Case 1_Inception View'!C77,SUM(C23:C26))</f>
        <v>0</v>
      </c>
      <c r="D77" s="29">
        <f>IF(D5&lt;'Input Assumptions'!$C$16,'Case 1_Inception View'!D77,SUM(D23:D26))</f>
        <v>0</v>
      </c>
      <c r="E77" s="29">
        <f>IF(E5&lt;'Input Assumptions'!$C$16,'Case 1_Inception View'!E77,SUM(E23:E26))</f>
        <v>0</v>
      </c>
      <c r="F77" s="29">
        <f>IF(F5&lt;'Input Assumptions'!$C$16,'Case 1_Inception View'!F77,SUM(F23:F26))</f>
        <v>0</v>
      </c>
      <c r="G77" s="29">
        <f>IF(G5&lt;'Input Assumptions'!$C$16,'Case 1_Inception View'!G77,SUM(G23:G26))</f>
        <v>0</v>
      </c>
      <c r="H77" s="70">
        <f>IF(H5&lt;'Input Assumptions'!$C$16,'Case 1_Inception View'!H77,SUM(H23:H26))</f>
        <v>0</v>
      </c>
      <c r="I77" s="30">
        <f>IF(I5&lt;'Input Assumptions'!$C$16,'Case 1_Inception View'!I77,SUM(I23:I26))</f>
        <v>0</v>
      </c>
      <c r="J77" s="30">
        <f>IF(J5&lt;'Input Assumptions'!$C$16,'Case 1_Inception View'!J77,SUM(J23:J26))</f>
        <v>0</v>
      </c>
      <c r="K77" s="29">
        <f>IF(K5&lt;'Input Assumptions'!$C$16,'Case 1_Inception View'!K77,SUM(K23:K26))</f>
        <v>0</v>
      </c>
      <c r="L77" s="29">
        <f>IF(L5&lt;'Input Assumptions'!$C$16,'Case 1_Inception View'!L77,SUM(L23:L26))</f>
        <v>0</v>
      </c>
    </row>
    <row r="78" spans="1:12" s="10" customFormat="1" x14ac:dyDescent="0.2">
      <c r="A78" s="10" t="s">
        <v>49</v>
      </c>
      <c r="B78" s="43"/>
      <c r="C78" s="33" t="e">
        <f>SUM(C75:C77)</f>
        <v>#DIV/0!</v>
      </c>
      <c r="D78" s="33" t="e">
        <f t="shared" ref="D78:L78" si="9">SUM(D75:D77)</f>
        <v>#DIV/0!</v>
      </c>
      <c r="E78" s="33" t="e">
        <f t="shared" si="9"/>
        <v>#DIV/0!</v>
      </c>
      <c r="F78" s="33" t="e">
        <f t="shared" si="9"/>
        <v>#DIV/0!</v>
      </c>
      <c r="G78" s="33" t="e">
        <f t="shared" si="9"/>
        <v>#DIV/0!</v>
      </c>
      <c r="H78" s="78" t="e">
        <f t="shared" si="9"/>
        <v>#DIV/0!</v>
      </c>
      <c r="I78" s="34" t="e">
        <f t="shared" si="9"/>
        <v>#DIV/0!</v>
      </c>
      <c r="J78" s="34" t="e">
        <f t="shared" si="9"/>
        <v>#DIV/0!</v>
      </c>
      <c r="K78" s="33" t="e">
        <f t="shared" si="9"/>
        <v>#DIV/0!</v>
      </c>
      <c r="L78" s="33" t="e">
        <f t="shared" si="9"/>
        <v>#DIV/0!</v>
      </c>
    </row>
    <row r="79" spans="1:12" ht="9" customHeight="1" x14ac:dyDescent="0.2">
      <c r="B79" s="29"/>
      <c r="C79" s="29"/>
      <c r="D79" s="29"/>
      <c r="E79" s="29"/>
      <c r="F79" s="29"/>
      <c r="G79" s="29"/>
      <c r="H79" s="70"/>
      <c r="I79" s="30"/>
      <c r="J79" s="30"/>
      <c r="K79" s="29"/>
      <c r="L79" s="29"/>
    </row>
    <row r="80" spans="1:12" x14ac:dyDescent="0.2">
      <c r="A80" s="10" t="s">
        <v>50</v>
      </c>
      <c r="B80" s="43"/>
      <c r="C80" s="29">
        <f>IF(C5&lt;'Input Assumptions'!$C$16,'Case 1_Inception View'!C80,-(C64+C45))</f>
        <v>0</v>
      </c>
      <c r="D80" s="29" t="e">
        <f>IF(D5&lt;'Input Assumptions'!$C$16,'Case 1_Inception View'!D80,-(D64+D45))</f>
        <v>#DIV/0!</v>
      </c>
      <c r="E80" s="29" t="e">
        <f>IF(E5&lt;'Input Assumptions'!$C$16,'Case 1_Inception View'!E80,-(E64+E45))</f>
        <v>#DIV/0!</v>
      </c>
      <c r="F80" s="29" t="e">
        <f>IF(F5&lt;'Input Assumptions'!$C$16,'Case 1_Inception View'!F80,-(F64+F45))</f>
        <v>#DIV/0!</v>
      </c>
      <c r="G80" s="29" t="e">
        <f>IF(G5&lt;'Input Assumptions'!$C$16,'Case 1_Inception View'!G80,-(G64+G45))</f>
        <v>#DIV/0!</v>
      </c>
      <c r="H80" s="70" t="e">
        <f>IF(H5&lt;'Input Assumptions'!$C$16,'Case 1_Inception View'!H80,-(H64+H45))</f>
        <v>#DIV/0!</v>
      </c>
      <c r="I80" s="30" t="e">
        <f>IF(I5&lt;'Input Assumptions'!$C$16,'Case 1_Inception View'!I80,-(I64+I45))</f>
        <v>#DIV/0!</v>
      </c>
      <c r="J80" s="30" t="e">
        <f>IF(J5&lt;'Input Assumptions'!$C$16,'Case 1_Inception View'!J80,-(J64+J45))</f>
        <v>#DIV/0!</v>
      </c>
      <c r="K80" s="29" t="e">
        <f>IF(K5&lt;'Input Assumptions'!$C$16,'Case 1_Inception View'!K80,-(K64+K45))</f>
        <v>#DIV/0!</v>
      </c>
      <c r="L80" s="29" t="e">
        <f>IF(L5&lt;'Input Assumptions'!$C$16,'Case 1_Inception View'!L80,-(L64+L45))</f>
        <v>#DIV/0!</v>
      </c>
    </row>
    <row r="81" spans="1:12" ht="9" customHeight="1" x14ac:dyDescent="0.2">
      <c r="B81" s="29"/>
      <c r="C81" s="29"/>
      <c r="D81" s="29"/>
      <c r="E81" s="29"/>
      <c r="F81" s="29"/>
      <c r="G81" s="29"/>
      <c r="H81" s="70"/>
      <c r="I81" s="30"/>
      <c r="J81" s="30"/>
      <c r="K81" s="29"/>
      <c r="L81" s="29"/>
    </row>
    <row r="82" spans="1:12" ht="13.5" thickBot="1" x14ac:dyDescent="0.25">
      <c r="A82" s="10" t="s">
        <v>51</v>
      </c>
      <c r="B82" s="43"/>
      <c r="C82" s="29" t="e">
        <f>C73+C78+C80</f>
        <v>#DIV/0!</v>
      </c>
      <c r="D82" s="29" t="e">
        <f t="shared" ref="D82:L82" si="10">D73+D78+D80</f>
        <v>#DIV/0!</v>
      </c>
      <c r="E82" s="29" t="e">
        <f t="shared" si="10"/>
        <v>#DIV/0!</v>
      </c>
      <c r="F82" s="29" t="e">
        <f t="shared" si="10"/>
        <v>#DIV/0!</v>
      </c>
      <c r="G82" s="29" t="e">
        <f t="shared" si="10"/>
        <v>#DIV/0!</v>
      </c>
      <c r="H82" s="80" t="e">
        <f t="shared" si="10"/>
        <v>#DIV/0!</v>
      </c>
      <c r="I82" s="30" t="e">
        <f t="shared" si="10"/>
        <v>#DIV/0!</v>
      </c>
      <c r="J82" s="30" t="e">
        <f t="shared" si="10"/>
        <v>#DIV/0!</v>
      </c>
      <c r="K82" s="29" t="e">
        <f t="shared" si="10"/>
        <v>#DIV/0!</v>
      </c>
      <c r="L82" s="29" t="e">
        <f t="shared" si="10"/>
        <v>#DIV/0!</v>
      </c>
    </row>
    <row r="83" spans="1:12" ht="9" customHeight="1" x14ac:dyDescent="0.2">
      <c r="B83" s="29"/>
      <c r="C83" s="29"/>
      <c r="D83" s="29"/>
      <c r="E83" s="29"/>
      <c r="F83" s="29"/>
      <c r="G83" s="29"/>
      <c r="H83" s="30"/>
      <c r="I83" s="30"/>
      <c r="J83" s="30"/>
      <c r="K83" s="29"/>
      <c r="L83" s="29"/>
    </row>
    <row r="84" spans="1:12" s="10" customFormat="1" x14ac:dyDescent="0.2">
      <c r="B84" s="33"/>
      <c r="C84" s="33"/>
      <c r="D84" s="33"/>
      <c r="E84" s="33"/>
      <c r="F84" s="33"/>
      <c r="G84" s="33"/>
      <c r="H84" s="34"/>
      <c r="I84" s="34"/>
      <c r="J84" s="34"/>
      <c r="K84" s="33"/>
      <c r="L84" s="33"/>
    </row>
  </sheetData>
  <mergeCells count="3">
    <mergeCell ref="A2:L2"/>
    <mergeCell ref="I3:L3"/>
    <mergeCell ref="C3:H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88"/>
  <sheetViews>
    <sheetView showGridLines="0" workbookViewId="0">
      <pane xSplit="1" ySplit="5" topLeftCell="B60" activePane="bottomRight" state="frozen"/>
      <selection activeCell="A8" sqref="A8"/>
      <selection pane="topRight" activeCell="A8" sqref="A8"/>
      <selection pane="bottomLeft" activeCell="A8" sqref="A8"/>
      <selection pane="bottomRight" activeCell="A8" sqref="A8"/>
    </sheetView>
  </sheetViews>
  <sheetFormatPr defaultColWidth="9.140625" defaultRowHeight="12.75" x14ac:dyDescent="0.2"/>
  <cols>
    <col min="1" max="1" width="46.42578125" style="11" customWidth="1"/>
    <col min="2" max="5" width="11.5703125" style="11" customWidth="1"/>
    <col min="6" max="9" width="11.5703125" style="13" customWidth="1"/>
    <col min="10" max="12" width="11.5703125" style="11" customWidth="1"/>
    <col min="13" max="16384" width="9.140625" style="11"/>
  </cols>
  <sheetData>
    <row r="1" spans="1:12" ht="15.75" x14ac:dyDescent="0.25">
      <c r="A1" s="56" t="s">
        <v>69</v>
      </c>
      <c r="J1" s="13"/>
      <c r="K1" s="13"/>
      <c r="L1" s="13"/>
    </row>
    <row r="2" spans="1:12" s="13" customFormat="1" ht="54" customHeight="1" x14ac:dyDescent="0.2">
      <c r="A2" s="113" t="s">
        <v>73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13.5" thickBot="1" x14ac:dyDescent="0.25">
      <c r="A3" s="54"/>
      <c r="B3" s="60"/>
      <c r="C3" s="112" t="s">
        <v>81</v>
      </c>
      <c r="D3" s="112"/>
      <c r="E3" s="112"/>
      <c r="F3" s="112"/>
      <c r="G3" s="112"/>
      <c r="H3" s="112"/>
      <c r="I3" s="111" t="s">
        <v>74</v>
      </c>
      <c r="J3" s="111"/>
      <c r="K3" s="111"/>
      <c r="L3" s="111"/>
    </row>
    <row r="4" spans="1:12" s="91" customFormat="1" ht="30.75" customHeight="1" x14ac:dyDescent="0.2">
      <c r="A4" s="85" t="s">
        <v>9</v>
      </c>
      <c r="B4" s="85" t="s">
        <v>72</v>
      </c>
      <c r="C4" s="86">
        <v>2014</v>
      </c>
      <c r="D4" s="86">
        <v>2015</v>
      </c>
      <c r="E4" s="86">
        <v>2016</v>
      </c>
      <c r="F4" s="87">
        <v>2017</v>
      </c>
      <c r="G4" s="87">
        <v>2018</v>
      </c>
      <c r="H4" s="88" t="s">
        <v>80</v>
      </c>
      <c r="I4" s="89">
        <v>2020</v>
      </c>
      <c r="J4" s="90">
        <v>2021</v>
      </c>
      <c r="K4" s="90">
        <v>2022</v>
      </c>
      <c r="L4" s="90">
        <v>2023</v>
      </c>
    </row>
    <row r="5" spans="1:12" s="10" customFormat="1" x14ac:dyDescent="0.2">
      <c r="A5" s="55" t="s">
        <v>10</v>
      </c>
      <c r="B5" s="55"/>
      <c r="C5" s="81">
        <v>1</v>
      </c>
      <c r="D5" s="81">
        <v>2</v>
      </c>
      <c r="E5" s="81">
        <v>3</v>
      </c>
      <c r="F5" s="82">
        <v>4</v>
      </c>
      <c r="G5" s="82">
        <v>5</v>
      </c>
      <c r="H5" s="92">
        <v>6</v>
      </c>
      <c r="I5" s="83">
        <v>7</v>
      </c>
      <c r="J5" s="84">
        <v>8</v>
      </c>
      <c r="K5" s="84">
        <v>9</v>
      </c>
      <c r="L5" s="84">
        <v>10</v>
      </c>
    </row>
    <row r="6" spans="1:12" ht="6.75" customHeight="1" x14ac:dyDescent="0.2">
      <c r="B6" s="29"/>
      <c r="C6" s="29"/>
      <c r="D6" s="29"/>
      <c r="E6" s="29"/>
      <c r="F6" s="30"/>
      <c r="G6" s="30"/>
      <c r="H6" s="70"/>
      <c r="I6" s="30"/>
      <c r="J6" s="29"/>
      <c r="K6" s="29"/>
      <c r="L6" s="29"/>
    </row>
    <row r="7" spans="1:12" ht="6.75" customHeight="1" x14ac:dyDescent="0.2">
      <c r="B7" s="29"/>
      <c r="C7" s="29"/>
      <c r="D7" s="29"/>
      <c r="E7" s="29"/>
      <c r="F7" s="30"/>
      <c r="G7" s="30"/>
      <c r="H7" s="70"/>
      <c r="I7" s="30"/>
      <c r="J7" s="29"/>
      <c r="K7" s="29"/>
      <c r="L7" s="29"/>
    </row>
    <row r="8" spans="1:12" x14ac:dyDescent="0.2">
      <c r="A8" s="62" t="s">
        <v>95</v>
      </c>
      <c r="B8" s="63"/>
      <c r="C8" s="63"/>
      <c r="D8" s="63"/>
      <c r="E8" s="63"/>
      <c r="F8" s="64"/>
      <c r="G8" s="64"/>
      <c r="H8" s="71"/>
      <c r="I8" s="64"/>
      <c r="J8" s="63"/>
      <c r="K8" s="63"/>
      <c r="L8" s="63"/>
    </row>
    <row r="9" spans="1:12" x14ac:dyDescent="0.2">
      <c r="A9" s="11" t="s">
        <v>11</v>
      </c>
      <c r="B9" s="48"/>
      <c r="C9" s="11">
        <f>'Input Assumptions'!$C$5+'Case 1_Inception View'!C5-1</f>
        <v>45</v>
      </c>
      <c r="D9" s="11">
        <f>'Input Assumptions'!$C$5+'Case 1_Inception View'!D5-1</f>
        <v>46</v>
      </c>
      <c r="E9" s="11">
        <f>'Input Assumptions'!$C$5+'Case 1_Inception View'!E5-1</f>
        <v>47</v>
      </c>
      <c r="F9" s="13">
        <f>'Input Assumptions'!$C$5+'Case 1_Inception View'!F5-1</f>
        <v>48</v>
      </c>
      <c r="G9" s="13">
        <f>'Input Assumptions'!$C$5+'Case 1_Inception View'!G5-1</f>
        <v>49</v>
      </c>
      <c r="H9" s="72">
        <f>'Input Assumptions'!$C$5+'Case 1_Inception View'!H5-1</f>
        <v>50</v>
      </c>
      <c r="I9" s="13">
        <f>'Input Assumptions'!$C$5+'Case 1_Inception View'!I5-1</f>
        <v>51</v>
      </c>
      <c r="J9" s="11">
        <f>'Input Assumptions'!$C$5+'Case 1_Inception View'!J5-1</f>
        <v>52</v>
      </c>
      <c r="K9" s="11">
        <f>'Input Assumptions'!$C$5+'Case 1_Inception View'!K5-1</f>
        <v>53</v>
      </c>
      <c r="L9" s="11">
        <f>'Input Assumptions'!$C$5+'Case 1_Inception View'!L5-1</f>
        <v>54</v>
      </c>
    </row>
    <row r="10" spans="1:12" x14ac:dyDescent="0.2">
      <c r="A10" s="11" t="s">
        <v>16</v>
      </c>
      <c r="B10" s="48"/>
      <c r="C10" s="38">
        <f>'Case 2_Mortality Deterioration'!C10</f>
        <v>1.7780000000000001E-3</v>
      </c>
      <c r="D10" s="38">
        <f>'Case 2_Mortality Deterioration'!D10</f>
        <v>2.6099999999999999E-3</v>
      </c>
      <c r="E10" s="38">
        <f>'Case 2_Mortality Deterioration'!E10</f>
        <v>2.1360000000000003E-3</v>
      </c>
      <c r="F10" s="38">
        <f>'Case 2_Mortality Deterioration'!F10</f>
        <v>2.1920000000000004E-3</v>
      </c>
      <c r="G10" s="38">
        <f>'Case 2_Mortality Deterioration'!G10</f>
        <v>2.248E-3</v>
      </c>
      <c r="H10" s="73">
        <f>'Case 2_Mortality Deterioration'!H10</f>
        <v>2.3440000000000006E-3</v>
      </c>
      <c r="I10" s="38">
        <f>'Case 2_Mortality Deterioration'!I10</f>
        <v>2.4720000000000002E-3</v>
      </c>
      <c r="J10" s="38">
        <f>'Case 2_Mortality Deterioration'!J10</f>
        <v>2.624E-3</v>
      </c>
      <c r="K10" s="38">
        <f>'Case 2_Mortality Deterioration'!K10</f>
        <v>2.8000000000000004E-3</v>
      </c>
      <c r="L10" s="38">
        <f>'Case 2_Mortality Deterioration'!L10</f>
        <v>3.0000000000000001E-3</v>
      </c>
    </row>
    <row r="11" spans="1:12" ht="6.75" customHeight="1" x14ac:dyDescent="0.2">
      <c r="B11" s="29"/>
      <c r="C11" s="29"/>
      <c r="D11" s="29"/>
      <c r="E11" s="29"/>
      <c r="F11" s="30"/>
      <c r="G11" s="30"/>
      <c r="H11" s="70"/>
      <c r="I11" s="30"/>
      <c r="J11" s="29"/>
      <c r="K11" s="29"/>
      <c r="L11" s="29"/>
    </row>
    <row r="12" spans="1:12" x14ac:dyDescent="0.2">
      <c r="A12" s="11" t="s">
        <v>13</v>
      </c>
      <c r="B12" s="45"/>
      <c r="C12" s="31">
        <f>B15</f>
        <v>1</v>
      </c>
      <c r="D12" s="31">
        <f t="shared" ref="D12:L12" si="0">C15</f>
        <v>0.99822200000000005</v>
      </c>
      <c r="E12" s="31">
        <f t="shared" si="0"/>
        <v>0.9956166405800001</v>
      </c>
      <c r="F12" s="32">
        <f t="shared" si="0"/>
        <v>0.99349000343572125</v>
      </c>
      <c r="G12" s="32">
        <f t="shared" si="0"/>
        <v>0.99131227334819016</v>
      </c>
      <c r="H12" s="74">
        <f t="shared" si="0"/>
        <v>0.98908380335770341</v>
      </c>
      <c r="I12" s="32">
        <f t="shared" si="0"/>
        <v>0.98676539092263293</v>
      </c>
      <c r="J12" s="31">
        <f t="shared" si="0"/>
        <v>0.9843261068762722</v>
      </c>
      <c r="K12" s="31">
        <f t="shared" si="0"/>
        <v>0.98174323517182882</v>
      </c>
      <c r="L12" s="31">
        <f t="shared" si="0"/>
        <v>0.97899435411334768</v>
      </c>
    </row>
    <row r="13" spans="1:12" x14ac:dyDescent="0.2">
      <c r="A13" s="11" t="s">
        <v>14</v>
      </c>
      <c r="B13" s="45"/>
      <c r="C13" s="31">
        <f t="shared" ref="C13:L13" si="1">-C12*C10</f>
        <v>-1.7780000000000001E-3</v>
      </c>
      <c r="D13" s="31">
        <f t="shared" si="1"/>
        <v>-2.6053594199999999E-3</v>
      </c>
      <c r="E13" s="31">
        <f t="shared" si="1"/>
        <v>-2.1266371442788807E-3</v>
      </c>
      <c r="F13" s="32">
        <f t="shared" si="1"/>
        <v>-2.1777300875311014E-3</v>
      </c>
      <c r="G13" s="32">
        <f t="shared" si="1"/>
        <v>-2.2284699904867315E-3</v>
      </c>
      <c r="H13" s="74">
        <f t="shared" si="1"/>
        <v>-2.3184124350704573E-3</v>
      </c>
      <c r="I13" s="32">
        <f t="shared" si="1"/>
        <v>-2.4392840463607489E-3</v>
      </c>
      <c r="J13" s="31">
        <f t="shared" si="1"/>
        <v>-2.5828717044433383E-3</v>
      </c>
      <c r="K13" s="31">
        <f t="shared" si="1"/>
        <v>-2.7488810584811209E-3</v>
      </c>
      <c r="L13" s="31">
        <f t="shared" si="1"/>
        <v>-2.9369830623400431E-3</v>
      </c>
    </row>
    <row r="14" spans="1:12" x14ac:dyDescent="0.2">
      <c r="A14" s="11" t="s">
        <v>15</v>
      </c>
      <c r="B14" s="45"/>
      <c r="C14" s="31">
        <f t="shared" ref="C14:L14" si="2">IF(C5=10,-(C12+C13),0)</f>
        <v>0</v>
      </c>
      <c r="D14" s="31">
        <f t="shared" si="2"/>
        <v>0</v>
      </c>
      <c r="E14" s="31">
        <f t="shared" si="2"/>
        <v>0</v>
      </c>
      <c r="F14" s="32">
        <f t="shared" si="2"/>
        <v>0</v>
      </c>
      <c r="G14" s="32">
        <f t="shared" si="2"/>
        <v>0</v>
      </c>
      <c r="H14" s="74">
        <f t="shared" si="2"/>
        <v>0</v>
      </c>
      <c r="I14" s="32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-0.97605737105100765</v>
      </c>
    </row>
    <row r="15" spans="1:12" x14ac:dyDescent="0.2">
      <c r="A15" s="11" t="s">
        <v>17</v>
      </c>
      <c r="B15" s="31">
        <v>1</v>
      </c>
      <c r="C15" s="31">
        <f>SUM(C12:C14)</f>
        <v>0.99822200000000005</v>
      </c>
      <c r="D15" s="31">
        <f t="shared" ref="D15:L15" si="3">SUM(D12:D14)</f>
        <v>0.9956166405800001</v>
      </c>
      <c r="E15" s="31">
        <f t="shared" si="3"/>
        <v>0.99349000343572125</v>
      </c>
      <c r="F15" s="32">
        <f t="shared" si="3"/>
        <v>0.99131227334819016</v>
      </c>
      <c r="G15" s="32">
        <f t="shared" si="3"/>
        <v>0.98908380335770341</v>
      </c>
      <c r="H15" s="74">
        <f t="shared" si="3"/>
        <v>0.98676539092263293</v>
      </c>
      <c r="I15" s="32">
        <f t="shared" si="3"/>
        <v>0.9843261068762722</v>
      </c>
      <c r="J15" s="31">
        <f t="shared" si="3"/>
        <v>0.98174323517182882</v>
      </c>
      <c r="K15" s="31">
        <f t="shared" si="3"/>
        <v>0.97899435411334768</v>
      </c>
      <c r="L15" s="31">
        <f t="shared" si="3"/>
        <v>0</v>
      </c>
    </row>
    <row r="16" spans="1:12" x14ac:dyDescent="0.2">
      <c r="B16" s="29"/>
      <c r="C16" s="29"/>
      <c r="D16" s="29"/>
      <c r="E16" s="29"/>
      <c r="F16" s="30"/>
      <c r="G16" s="30"/>
      <c r="H16" s="70"/>
      <c r="I16" s="30"/>
      <c r="J16" s="29"/>
      <c r="K16" s="29"/>
      <c r="L16" s="29"/>
    </row>
    <row r="17" spans="1:15" x14ac:dyDescent="0.2">
      <c r="A17" s="62" t="s">
        <v>18</v>
      </c>
      <c r="B17" s="63"/>
      <c r="C17" s="63"/>
      <c r="D17" s="63"/>
      <c r="E17" s="63"/>
      <c r="F17" s="64"/>
      <c r="G17" s="64"/>
      <c r="H17" s="71"/>
      <c r="I17" s="64"/>
      <c r="J17" s="63"/>
      <c r="K17" s="63"/>
      <c r="L17" s="63"/>
    </row>
    <row r="18" spans="1:15" x14ac:dyDescent="0.2">
      <c r="A18" s="11" t="s">
        <v>19</v>
      </c>
      <c r="B18" s="44"/>
      <c r="C18" s="45" t="str">
        <f>IF(C5&gt;='Input Assumptions'!$C$21,'Input Assumptions'!$C$22,"")</f>
        <v/>
      </c>
      <c r="D18" s="45" t="str">
        <f>IF(D5&gt;='Input Assumptions'!$C$21,'Input Assumptions'!$C$22,"")</f>
        <v/>
      </c>
      <c r="E18" s="40">
        <f>IF(E5&gt;='Input Assumptions'!$C$21,'Input Assumptions'!$C$22,"")</f>
        <v>0.03</v>
      </c>
      <c r="F18" s="41">
        <f>IF(F5&gt;='Input Assumptions'!$C$21,'Input Assumptions'!$C$22,"")</f>
        <v>0.03</v>
      </c>
      <c r="G18" s="41">
        <f>IF(G5&gt;='Input Assumptions'!$C$21,'Input Assumptions'!$C$22,"")</f>
        <v>0.03</v>
      </c>
      <c r="H18" s="75">
        <f>IF(H5&gt;='Input Assumptions'!$C$21,'Input Assumptions'!$C$22,"")</f>
        <v>0.03</v>
      </c>
      <c r="I18" s="41">
        <f>IF(I5&gt;='Input Assumptions'!$C$21,'Input Assumptions'!$C$22,"")</f>
        <v>0.03</v>
      </c>
      <c r="J18" s="40">
        <f>IF(J5&gt;='Input Assumptions'!$C$21,'Input Assumptions'!$C$22,"")</f>
        <v>0.03</v>
      </c>
      <c r="K18" s="40">
        <f>IF(K5&gt;='Input Assumptions'!$C$21,'Input Assumptions'!$C$22,"")</f>
        <v>0.03</v>
      </c>
      <c r="L18" s="40">
        <f>IF(L5&gt;='Input Assumptions'!$C$21,'Input Assumptions'!$C$22,"")</f>
        <v>0.03</v>
      </c>
    </row>
    <row r="19" spans="1:15" x14ac:dyDescent="0.2">
      <c r="A19" s="11" t="s">
        <v>20</v>
      </c>
      <c r="B19" s="46"/>
      <c r="C19" s="46" t="str">
        <f>IF(C5&lt;'Input Assumptions'!$C$21,"",IF(C5='Input Assumptions'!$C$21,1,B19/(1+C18)))</f>
        <v/>
      </c>
      <c r="D19" s="46" t="str">
        <f>IF(D5&lt;'Input Assumptions'!$C$21,"",IF(D5='Input Assumptions'!$C$21,1,C19/(1+D18)))</f>
        <v/>
      </c>
      <c r="E19" s="38">
        <f>IF(E5&lt;'Input Assumptions'!$C$21,"",IF(E5='Input Assumptions'!$C$21,1,D19/(1+E18)))</f>
        <v>1</v>
      </c>
      <c r="F19" s="39">
        <f>IF(F5&lt;'Input Assumptions'!$C$21,"",IF(F5='Input Assumptions'!$C$21,1,E19/(1+F18)))</f>
        <v>0.970873786407767</v>
      </c>
      <c r="G19" s="39">
        <f>IF(G5&lt;'Input Assumptions'!$C$21,"",IF(G5='Input Assumptions'!$C$21,1,F19/(1+G18)))</f>
        <v>0.94259590913375435</v>
      </c>
      <c r="H19" s="73">
        <f>IF(H5&lt;'Input Assumptions'!$C$21,"",IF(H5='Input Assumptions'!$C$21,1,G19/(1+H18)))</f>
        <v>0.9151416593531595</v>
      </c>
      <c r="I19" s="39">
        <f>IF(I5&lt;'Input Assumptions'!$C$21,"",IF(I5='Input Assumptions'!$C$21,1,H19/(1+I18)))</f>
        <v>0.88848704791568878</v>
      </c>
      <c r="J19" s="38">
        <f>IF(J5&lt;'Input Assumptions'!$C$21,"",IF(J5='Input Assumptions'!$C$21,1,I19/(1+J18)))</f>
        <v>0.86260878438416388</v>
      </c>
      <c r="K19" s="38">
        <f>IF(K5&lt;'Input Assumptions'!$C$21,"",IF(K5='Input Assumptions'!$C$21,1,J19/(1+K18)))</f>
        <v>0.83748425668365423</v>
      </c>
      <c r="L19" s="38">
        <f>IF(L5&lt;'Input Assumptions'!$C$21,"",IF(L5='Input Assumptions'!$C$21,1,K19/(1+L18)))</f>
        <v>0.81309151134335356</v>
      </c>
    </row>
    <row r="20" spans="1:15" x14ac:dyDescent="0.2">
      <c r="B20" s="29"/>
      <c r="C20" s="29"/>
      <c r="D20" s="29"/>
      <c r="E20" s="29"/>
      <c r="F20" s="30"/>
      <c r="G20" s="30"/>
      <c r="H20" s="70"/>
      <c r="I20" s="30"/>
      <c r="J20" s="29"/>
      <c r="K20" s="29"/>
      <c r="L20" s="29"/>
    </row>
    <row r="21" spans="1:15" x14ac:dyDescent="0.2">
      <c r="A21" s="65" t="s">
        <v>21</v>
      </c>
      <c r="B21" s="67" t="s">
        <v>90</v>
      </c>
      <c r="C21" s="63"/>
      <c r="D21" s="63"/>
      <c r="E21" s="63"/>
      <c r="F21" s="64"/>
      <c r="G21" s="64"/>
      <c r="H21" s="71"/>
      <c r="I21" s="64"/>
      <c r="J21" s="63"/>
      <c r="K21" s="63"/>
      <c r="L21" s="63"/>
    </row>
    <row r="22" spans="1:15" x14ac:dyDescent="0.2">
      <c r="A22" s="11" t="s">
        <v>59</v>
      </c>
      <c r="B22" s="47"/>
      <c r="C22" s="44" t="str">
        <f>IF(C$5&lt;'Input Assumptions'!$C$21,"",C12*'Input Assumptions'!$C$4*'Input Assumptions'!$C$6/1000)</f>
        <v/>
      </c>
      <c r="D22" s="44" t="str">
        <f>IF(D$5&lt;'Input Assumptions'!$C$21,"",D12*'Input Assumptions'!$C$4*'Input Assumptions'!$C$6/1000)</f>
        <v/>
      </c>
      <c r="E22" s="97"/>
      <c r="F22" s="97"/>
      <c r="G22" s="97"/>
      <c r="H22" s="98"/>
      <c r="I22" s="97"/>
      <c r="J22" s="97"/>
      <c r="K22" s="97"/>
      <c r="L22" s="97"/>
    </row>
    <row r="23" spans="1:15" x14ac:dyDescent="0.2">
      <c r="A23" s="11" t="s">
        <v>60</v>
      </c>
      <c r="B23" s="47"/>
      <c r="C23" s="44" t="str">
        <f>IF(C$5&lt;'Input Assumptions'!$C$21,"",-IF(C5=1,'Input Assumptions'!$C$7*C22,0))</f>
        <v/>
      </c>
      <c r="D23" s="44" t="str">
        <f>IF(D$5&lt;'Input Assumptions'!$C$21,"",-IF(D5=1,'Input Assumptions'!$C$7*D22,0))</f>
        <v/>
      </c>
      <c r="E23" s="97"/>
      <c r="F23" s="96"/>
      <c r="G23" s="96"/>
      <c r="H23" s="98"/>
      <c r="I23" s="96"/>
      <c r="J23" s="97"/>
      <c r="K23" s="97"/>
      <c r="L23" s="97"/>
    </row>
    <row r="24" spans="1:15" x14ac:dyDescent="0.2">
      <c r="A24" s="11" t="s">
        <v>61</v>
      </c>
      <c r="B24" s="47"/>
      <c r="C24" s="44" t="str">
        <f>IF(C$5&lt;'Input Assumptions'!$C$21,"",-IF(C5=1,0,'Input Assumptions'!$C$8*C22))</f>
        <v/>
      </c>
      <c r="D24" s="44" t="str">
        <f>IF(D$5&lt;'Input Assumptions'!$C$21,"",-IF(D5=1,0,'Input Assumptions'!$C$8*D22))</f>
        <v/>
      </c>
      <c r="E24" s="97"/>
      <c r="F24" s="97"/>
      <c r="G24" s="97"/>
      <c r="H24" s="98"/>
      <c r="I24" s="96"/>
      <c r="J24" s="97"/>
      <c r="K24" s="97"/>
      <c r="L24" s="97"/>
    </row>
    <row r="25" spans="1:15" x14ac:dyDescent="0.2">
      <c r="A25" s="11" t="s">
        <v>62</v>
      </c>
      <c r="B25" s="47"/>
      <c r="C25" s="44" t="str">
        <f>IF(C$5&lt;'Input Assumptions'!$C$21,"",-IF(C5=1,C12*'Input Assumptions'!$C$9,0))</f>
        <v/>
      </c>
      <c r="D25" s="44" t="str">
        <f>IF(D$5&lt;'Input Assumptions'!$C$21,"",-IF(D5=1,D12*'Input Assumptions'!$C$9,0))</f>
        <v/>
      </c>
      <c r="E25" s="97"/>
      <c r="F25" s="97"/>
      <c r="G25" s="97"/>
      <c r="H25" s="98"/>
      <c r="I25" s="96"/>
      <c r="J25" s="97"/>
      <c r="K25" s="97"/>
      <c r="L25" s="97"/>
    </row>
    <row r="26" spans="1:15" x14ac:dyDescent="0.2">
      <c r="A26" s="11" t="s">
        <v>63</v>
      </c>
      <c r="B26" s="47"/>
      <c r="C26" s="44" t="str">
        <f>IF(C$5&lt;'Input Assumptions'!$C$21,"",-IF(C5=1,0,C12*'Input Assumptions'!$C$10))</f>
        <v/>
      </c>
      <c r="D26" s="44" t="str">
        <f>IF(D$5&lt;'Input Assumptions'!$C$21,"",-IF(D5=1,0,D12*'Input Assumptions'!$C$10))</f>
        <v/>
      </c>
      <c r="E26" s="97"/>
      <c r="F26" s="97"/>
      <c r="G26" s="97"/>
      <c r="H26" s="98"/>
      <c r="I26" s="96"/>
      <c r="J26" s="97"/>
      <c r="K26" s="97"/>
      <c r="L26" s="97"/>
    </row>
    <row r="27" spans="1:15" x14ac:dyDescent="0.2">
      <c r="A27" s="11" t="s">
        <v>64</v>
      </c>
      <c r="B27" s="47"/>
      <c r="C27" s="44" t="str">
        <f>IF(C$5&lt;'Input Assumptions'!$C$21,"",'Input Assumptions'!$C$4*C13)</f>
        <v/>
      </c>
      <c r="D27" s="44" t="str">
        <f>IF(D$5&lt;'Input Assumptions'!$C$21,"",'Input Assumptions'!$C$4*D13)</f>
        <v/>
      </c>
      <c r="E27" s="97"/>
      <c r="F27" s="96"/>
      <c r="G27" s="96"/>
      <c r="H27" s="98"/>
      <c r="I27" s="96"/>
      <c r="J27" s="97"/>
      <c r="K27" s="97"/>
      <c r="L27" s="97"/>
    </row>
    <row r="28" spans="1:15" x14ac:dyDescent="0.2">
      <c r="B28" s="29"/>
      <c r="C28" s="29"/>
      <c r="D28" s="29"/>
      <c r="E28" s="29"/>
      <c r="F28" s="30"/>
      <c r="G28" s="30"/>
      <c r="H28" s="70"/>
      <c r="I28" s="30"/>
      <c r="J28" s="29"/>
      <c r="K28" s="29"/>
      <c r="L28" s="29"/>
    </row>
    <row r="29" spans="1:15" x14ac:dyDescent="0.2">
      <c r="A29" s="62" t="s">
        <v>30</v>
      </c>
      <c r="B29" s="68" t="s">
        <v>91</v>
      </c>
      <c r="C29" s="63"/>
      <c r="D29" s="63"/>
      <c r="E29" s="63"/>
      <c r="F29" s="64"/>
      <c r="G29" s="64"/>
      <c r="H29" s="71"/>
      <c r="I29" s="64"/>
      <c r="J29" s="63"/>
      <c r="K29" s="63"/>
      <c r="L29" s="63"/>
      <c r="N29" s="10"/>
      <c r="O29" s="9"/>
    </row>
    <row r="30" spans="1:15" x14ac:dyDescent="0.2">
      <c r="A30" s="11" t="s">
        <v>75</v>
      </c>
      <c r="B30" s="48" t="str">
        <f>IF(B$5&lt;'Input Assumptions'!$C$21,"",SUMPRODUCT(C22:$L22,B$19:$K$19)/B$19)</f>
        <v/>
      </c>
      <c r="C30" s="48" t="str">
        <f>IF(C$5&lt;'Input Assumptions'!$C$21,"",SUMPRODUCT(D22:$L22,C$19:$K$19)/C$19)</f>
        <v/>
      </c>
      <c r="D30" s="48" t="str">
        <f>IF(D$5&lt;'Input Assumptions'!$C$21,"",SUMPRODUCT(E22:$L22,D$19:$K$19)/D$19)</f>
        <v/>
      </c>
      <c r="E30" s="99"/>
      <c r="F30" s="99"/>
      <c r="G30" s="99"/>
      <c r="H30" s="100"/>
      <c r="I30" s="101"/>
      <c r="J30" s="99"/>
      <c r="K30" s="99"/>
      <c r="L30" s="48"/>
      <c r="N30" s="10"/>
      <c r="O30" s="9"/>
    </row>
    <row r="31" spans="1:15" x14ac:dyDescent="0.2">
      <c r="A31" s="11" t="s">
        <v>76</v>
      </c>
      <c r="B31" s="48" t="str">
        <f>IF(B$5&lt;'Input Assumptions'!$C$21,"",SUMPRODUCT(C23:$L23,B$19:$K$19)/B$19)</f>
        <v/>
      </c>
      <c r="C31" s="48" t="str">
        <f>IF(C$5&lt;'Input Assumptions'!$C$21,"",SUMPRODUCT(D23:$L23,C$19:$K$19)/C$19)</f>
        <v/>
      </c>
      <c r="D31" s="48" t="str">
        <f>IF(D$5&lt;'Input Assumptions'!$C$21,"",SUMPRODUCT(E23:$L23,D$19:$K$19)/D$19)</f>
        <v/>
      </c>
      <c r="E31" s="99"/>
      <c r="F31" s="99"/>
      <c r="G31" s="99"/>
      <c r="H31" s="100"/>
      <c r="I31" s="101"/>
      <c r="J31" s="99"/>
      <c r="K31" s="99"/>
      <c r="L31" s="48"/>
      <c r="N31" s="10"/>
      <c r="O31" s="9"/>
    </row>
    <row r="32" spans="1:15" x14ac:dyDescent="0.2">
      <c r="A32" s="11" t="s">
        <v>77</v>
      </c>
      <c r="B32" s="48" t="str">
        <f>IF(B$5&lt;'Input Assumptions'!$C$21,"",SUMPRODUCT(C24:$L24,B$19:$K$19)/B$19)</f>
        <v/>
      </c>
      <c r="C32" s="48" t="str">
        <f>IF(C$5&lt;'Input Assumptions'!$C$21,"",SUMPRODUCT(D24:$L24,C$19:$K$19)/C$19)</f>
        <v/>
      </c>
      <c r="D32" s="48" t="str">
        <f>IF(D$5&lt;'Input Assumptions'!$C$21,"",SUMPRODUCT(E24:$L24,D$19:$K$19)/D$19)</f>
        <v/>
      </c>
      <c r="E32" s="99"/>
      <c r="F32" s="99"/>
      <c r="G32" s="99"/>
      <c r="H32" s="100"/>
      <c r="I32" s="101"/>
      <c r="J32" s="99"/>
      <c r="K32" s="99"/>
      <c r="L32" s="48"/>
      <c r="N32" s="10"/>
      <c r="O32" s="9"/>
    </row>
    <row r="33" spans="1:15" x14ac:dyDescent="0.2">
      <c r="A33" s="11" t="s">
        <v>62</v>
      </c>
      <c r="B33" s="48" t="str">
        <f>IF(B$5&lt;'Input Assumptions'!$C$21,"",SUMPRODUCT(C25:$L25,B$19:$K$19)/B$19)</f>
        <v/>
      </c>
      <c r="C33" s="48" t="str">
        <f>IF(C$5&lt;'Input Assumptions'!$C$21,"",SUMPRODUCT(D25:$L25,C$19:$K$19)/C$19)</f>
        <v/>
      </c>
      <c r="D33" s="48" t="str">
        <f>IF(D$5&lt;'Input Assumptions'!$C$21,"",SUMPRODUCT(E25:$L25,D$19:$K$19)/D$19)</f>
        <v/>
      </c>
      <c r="E33" s="99"/>
      <c r="F33" s="99"/>
      <c r="G33" s="99"/>
      <c r="H33" s="100"/>
      <c r="I33" s="101"/>
      <c r="J33" s="99"/>
      <c r="K33" s="99"/>
      <c r="L33" s="48"/>
      <c r="N33" s="10"/>
      <c r="O33" s="9"/>
    </row>
    <row r="34" spans="1:15" x14ac:dyDescent="0.2">
      <c r="A34" s="11" t="s">
        <v>63</v>
      </c>
      <c r="B34" s="48" t="str">
        <f>IF(B$5&lt;'Input Assumptions'!$C$21,"",SUMPRODUCT(C26:$L26,B$19:$K$19)/B$19)</f>
        <v/>
      </c>
      <c r="C34" s="48" t="str">
        <f>IF(C$5&lt;'Input Assumptions'!$C$21,"",SUMPRODUCT(D26:$L26,C$19:$K$19)/C$19)</f>
        <v/>
      </c>
      <c r="D34" s="48" t="str">
        <f>IF(D$5&lt;'Input Assumptions'!$C$21,"",SUMPRODUCT(E26:$L26,D$19:$K$19)/D$19)</f>
        <v/>
      </c>
      <c r="E34" s="99"/>
      <c r="F34" s="99"/>
      <c r="G34" s="99"/>
      <c r="H34" s="100"/>
      <c r="I34" s="101"/>
      <c r="J34" s="99"/>
      <c r="K34" s="99"/>
      <c r="L34" s="48"/>
      <c r="N34" s="10"/>
      <c r="O34" s="9"/>
    </row>
    <row r="35" spans="1:15" x14ac:dyDescent="0.2">
      <c r="A35" s="11" t="s">
        <v>64</v>
      </c>
      <c r="B35" s="48"/>
      <c r="C35" s="48"/>
      <c r="D35" s="48"/>
      <c r="E35" s="99"/>
      <c r="F35" s="99"/>
      <c r="G35" s="99"/>
      <c r="H35" s="100"/>
      <c r="I35" s="99"/>
      <c r="J35" s="99"/>
      <c r="K35" s="99"/>
      <c r="L35" s="48"/>
      <c r="N35" s="10"/>
      <c r="O35" s="9"/>
    </row>
    <row r="36" spans="1:15" x14ac:dyDescent="0.2">
      <c r="B36" s="29"/>
      <c r="C36" s="29"/>
      <c r="D36" s="29"/>
      <c r="E36" s="29"/>
      <c r="F36" s="30"/>
      <c r="G36" s="30"/>
      <c r="H36" s="70"/>
      <c r="I36" s="30"/>
      <c r="J36" s="29"/>
      <c r="K36" s="29"/>
      <c r="L36" s="29"/>
    </row>
    <row r="37" spans="1:15" x14ac:dyDescent="0.2">
      <c r="A37" s="62" t="s">
        <v>58</v>
      </c>
      <c r="B37" s="66"/>
      <c r="C37" s="63"/>
      <c r="D37" s="63"/>
      <c r="E37" s="63"/>
      <c r="F37" s="64"/>
      <c r="G37" s="64"/>
      <c r="H37" s="71"/>
      <c r="I37" s="64"/>
      <c r="J37" s="63"/>
      <c r="K37" s="63"/>
      <c r="L37" s="63"/>
      <c r="N37" s="10"/>
      <c r="O37" s="9"/>
    </row>
    <row r="38" spans="1:15" x14ac:dyDescent="0.2">
      <c r="A38" s="11" t="s">
        <v>78</v>
      </c>
      <c r="B38" s="44" t="str">
        <f>IF(B$5&lt;'Input Assumptions'!$C$21,"",-SUM(B30:B35))</f>
        <v/>
      </c>
      <c r="C38" s="44" t="str">
        <f>IF(C$5&lt;'Input Assumptions'!$C$21,"",-SUM(C30:C35))</f>
        <v/>
      </c>
      <c r="D38" s="44" t="str">
        <f>IF(D$5&lt;'Input Assumptions'!$C$21,"",-SUM(D30:D35))</f>
        <v/>
      </c>
      <c r="E38" s="29">
        <f>IF(E$5&lt;'Input Assumptions'!$C$21,"",-SUM(E30:E35))</f>
        <v>0</v>
      </c>
      <c r="F38" s="29">
        <f>IF(F$5&lt;'Input Assumptions'!$C$21,"",-SUM(F30:F35))</f>
        <v>0</v>
      </c>
      <c r="G38" s="29">
        <f>IF(G$5&lt;'Input Assumptions'!$C$21,"",-SUM(G30:G35))</f>
        <v>0</v>
      </c>
      <c r="H38" s="70">
        <f>IF(H$5&lt;'Input Assumptions'!$C$21,"",-SUM(H30:H35))</f>
        <v>0</v>
      </c>
      <c r="I38" s="30">
        <f>IF(I$5&lt;'Input Assumptions'!$C$21,"",-SUM(I30:I35))</f>
        <v>0</v>
      </c>
      <c r="J38" s="29">
        <f>IF(J$5&lt;'Input Assumptions'!$C$21,"",-SUM(J30:J35))</f>
        <v>0</v>
      </c>
      <c r="K38" s="29">
        <f>IF(K$5&lt;'Input Assumptions'!$C$21,"",-SUM(K30:K35))</f>
        <v>0</v>
      </c>
      <c r="L38" s="29">
        <f>IF(L$5&lt;'Input Assumptions'!$C$21,"",-SUM(L30:L35))</f>
        <v>0</v>
      </c>
    </row>
    <row r="39" spans="1:15" x14ac:dyDescent="0.2">
      <c r="A39" s="11" t="s">
        <v>22</v>
      </c>
      <c r="B39" s="44" t="str">
        <f>IF(B$5&lt;'Input Assumptions'!$C$21,"",-SUM(B32,B34,B35)*'Input Assumptions'!$C$13)</f>
        <v/>
      </c>
      <c r="C39" s="44" t="str">
        <f>IF(C$5&lt;'Input Assumptions'!$C$21,"",-SUM(C32,C34,C35)*'Input Assumptions'!$C$13)</f>
        <v/>
      </c>
      <c r="D39" s="44" t="str">
        <f>IF(D$5&lt;'Input Assumptions'!$C$21,"",-SUM(D32,D34,D35)*'Input Assumptions'!$C$13)</f>
        <v/>
      </c>
      <c r="E39" s="29">
        <f>IF(E$5&lt;'Input Assumptions'!$C$21,"",-SUM(E32,E34,E35)*'Input Assumptions'!$C$13)</f>
        <v>0</v>
      </c>
      <c r="F39" s="29">
        <f>IF(F$5&lt;'Input Assumptions'!$C$21,"",-SUM(F32,F34,F35)*'Input Assumptions'!$C$13)</f>
        <v>0</v>
      </c>
      <c r="G39" s="29">
        <f>IF(G$5&lt;'Input Assumptions'!$C$21,"",-SUM(G32,G34,G35)*'Input Assumptions'!$C$13)</f>
        <v>0</v>
      </c>
      <c r="H39" s="70">
        <f>IF(H$5&lt;'Input Assumptions'!$C$21,"",-SUM(H32,H34,H35)*'Input Assumptions'!$C$13)</f>
        <v>0</v>
      </c>
      <c r="I39" s="30">
        <f>IF(I$5&lt;'Input Assumptions'!$C$21,"",-SUM(I32,I34,I35)*'Input Assumptions'!$C$13)</f>
        <v>0</v>
      </c>
      <c r="J39" s="29">
        <f>IF(J$5&lt;'Input Assumptions'!$C$21,"",-SUM(J32,J34,J35)*'Input Assumptions'!$C$13)</f>
        <v>0</v>
      </c>
      <c r="K39" s="29">
        <f>IF(K$5&lt;'Input Assumptions'!$C$21,"",-SUM(K32,K34,K35)*'Input Assumptions'!$C$13)</f>
        <v>0</v>
      </c>
      <c r="L39" s="29">
        <f>IF(L$5&lt;'Input Assumptions'!$C$21,"",-SUM(L32,L34,L35)*'Input Assumptions'!$C$13)</f>
        <v>0</v>
      </c>
    </row>
    <row r="40" spans="1:15" x14ac:dyDescent="0.2">
      <c r="A40" s="11" t="s">
        <v>23</v>
      </c>
      <c r="B40" s="44" t="str">
        <f>IF(B$5&lt;'Input Assumptions'!$C$21,"",B48)</f>
        <v/>
      </c>
      <c r="C40" s="44" t="str">
        <f>IF(C$5&lt;'Input Assumptions'!$C$21,"",C48)</f>
        <v/>
      </c>
      <c r="D40" s="44" t="str">
        <f>IF(D$5&lt;'Input Assumptions'!$C$21,"",D48)</f>
        <v/>
      </c>
      <c r="E40" s="29" t="e">
        <f>IF(E$5&lt;'Input Assumptions'!$C$21,"",E48)</f>
        <v>#DIV/0!</v>
      </c>
      <c r="F40" s="29" t="e">
        <f>IF(F$5&lt;'Input Assumptions'!$C$21,"",F48)</f>
        <v>#DIV/0!</v>
      </c>
      <c r="G40" s="29" t="e">
        <f>IF(G$5&lt;'Input Assumptions'!$C$21,"",G48)</f>
        <v>#DIV/0!</v>
      </c>
      <c r="H40" s="70" t="e">
        <f>IF(H$5&lt;'Input Assumptions'!$C$21,"",H48)</f>
        <v>#DIV/0!</v>
      </c>
      <c r="I40" s="30" t="e">
        <f>IF(I$5&lt;'Input Assumptions'!$C$21,"",I48)</f>
        <v>#DIV/0!</v>
      </c>
      <c r="J40" s="29" t="e">
        <f>IF(J$5&lt;'Input Assumptions'!$C$21,"",J48)</f>
        <v>#DIV/0!</v>
      </c>
      <c r="K40" s="29" t="e">
        <f>IF(K$5&lt;'Input Assumptions'!$C$21,"",K48)</f>
        <v>#DIV/0!</v>
      </c>
      <c r="L40" s="29" t="e">
        <f>IF(L$5&lt;'Input Assumptions'!$C$21,"",L48)</f>
        <v>#DIV/0!</v>
      </c>
    </row>
    <row r="41" spans="1:15" x14ac:dyDescent="0.2">
      <c r="A41" s="35" t="s">
        <v>29</v>
      </c>
      <c r="B41" s="44" t="str">
        <f>IF(B$5&lt;'Input Assumptions'!$C$21,"",SUM(B38:B40))</f>
        <v/>
      </c>
      <c r="C41" s="44" t="str">
        <f>IF(C$5&lt;'Input Assumptions'!$C$21,"",SUM(C38:C40))</f>
        <v/>
      </c>
      <c r="D41" s="44" t="str">
        <f>IF(D$5&lt;'Input Assumptions'!$C$21,"",SUM(D38:D40))</f>
        <v/>
      </c>
      <c r="E41" s="29" t="e">
        <f>IF(E$5&lt;'Input Assumptions'!$C$21,"",SUM(E38:E40))</f>
        <v>#DIV/0!</v>
      </c>
      <c r="F41" s="29" t="e">
        <f>IF(F$5&lt;'Input Assumptions'!$C$21,"",SUM(F38:F40))</f>
        <v>#DIV/0!</v>
      </c>
      <c r="G41" s="29" t="e">
        <f>IF(G$5&lt;'Input Assumptions'!$C$21,"",SUM(G38:G40))</f>
        <v>#DIV/0!</v>
      </c>
      <c r="H41" s="70" t="e">
        <f>IF(H$5&lt;'Input Assumptions'!$C$21,"",SUM(H38:H40))</f>
        <v>#DIV/0!</v>
      </c>
      <c r="I41" s="30" t="e">
        <f>IF(I$5&lt;'Input Assumptions'!$C$21,"",SUM(I38:I40))</f>
        <v>#DIV/0!</v>
      </c>
      <c r="J41" s="29" t="e">
        <f>IF(J$5&lt;'Input Assumptions'!$C$21,"",SUM(J38:J40))</f>
        <v>#DIV/0!</v>
      </c>
      <c r="K41" s="29" t="e">
        <f>IF(K$5&lt;'Input Assumptions'!$C$21,"",SUM(K38:K40))</f>
        <v>#DIV/0!</v>
      </c>
      <c r="L41" s="29" t="e">
        <f>IF(L$5&lt;'Input Assumptions'!$C$21,"",SUM(L38:L40))</f>
        <v>#DIV/0!</v>
      </c>
    </row>
    <row r="42" spans="1:15" s="13" customFormat="1" x14ac:dyDescent="0.2">
      <c r="B42" s="30"/>
      <c r="C42" s="30"/>
      <c r="D42" s="30"/>
      <c r="E42" s="30"/>
      <c r="F42" s="30"/>
      <c r="G42" s="30"/>
      <c r="H42" s="70"/>
      <c r="I42" s="30"/>
      <c r="J42" s="30"/>
      <c r="K42" s="30"/>
      <c r="L42" s="30"/>
    </row>
    <row r="43" spans="1:15" s="13" customFormat="1" x14ac:dyDescent="0.2">
      <c r="A43" s="65" t="s">
        <v>23</v>
      </c>
      <c r="B43" s="64" t="s">
        <v>82</v>
      </c>
      <c r="C43" s="64"/>
      <c r="D43" s="64"/>
      <c r="E43" s="64"/>
      <c r="F43" s="64"/>
      <c r="G43" s="64"/>
      <c r="H43" s="71"/>
      <c r="I43" s="64"/>
      <c r="J43" s="64"/>
      <c r="K43" s="64"/>
      <c r="L43" s="64"/>
    </row>
    <row r="44" spans="1:15" s="13" customFormat="1" x14ac:dyDescent="0.2">
      <c r="A44" s="13" t="s">
        <v>24</v>
      </c>
      <c r="B44" s="49"/>
      <c r="C44" s="49" t="str">
        <f>IF(C5&lt;'Input Assumptions'!$C$21,"",IF(C5='Input Assumptions'!$C$21,'Case 2_Mortality Deterioration'!C44,B48))</f>
        <v/>
      </c>
      <c r="D44" s="49" t="str">
        <f>IF(D5&lt;'Input Assumptions'!$C$21,"",IF(D5='Input Assumptions'!$C$21,'Case 2_Mortality Deterioration'!D44,C48))</f>
        <v/>
      </c>
      <c r="E44" s="30" t="e">
        <f>IF(E5&lt;'Input Assumptions'!$C$21,"",IF(E5='Input Assumptions'!$C$21,'Case 2_Mortality Deterioration'!E44,D48))</f>
        <v>#DIV/0!</v>
      </c>
      <c r="F44" s="30" t="e">
        <f>IF(F5&lt;'Input Assumptions'!$C$21,"",IF(F5='Input Assumptions'!$C$21,'Case 2_Mortality Deterioration'!F44,E48))</f>
        <v>#DIV/0!</v>
      </c>
      <c r="G44" s="30" t="e">
        <f>IF(G5&lt;'Input Assumptions'!$C$21,"",IF(G5='Input Assumptions'!$C$21,'Case 2_Mortality Deterioration'!G44,F48))</f>
        <v>#DIV/0!</v>
      </c>
      <c r="H44" s="70" t="e">
        <f>IF(H5&lt;'Input Assumptions'!$C$21,"",IF(H5='Input Assumptions'!$C$21,'Case 2_Mortality Deterioration'!H44,G48))</f>
        <v>#DIV/0!</v>
      </c>
      <c r="I44" s="30" t="e">
        <f>IF(I5&lt;'Input Assumptions'!$C$21,"",IF(I5='Input Assumptions'!$C$21,'Case 2_Mortality Deterioration'!I44,H48))</f>
        <v>#DIV/0!</v>
      </c>
      <c r="J44" s="30" t="e">
        <f>IF(J5&lt;'Input Assumptions'!$C$21,"",IF(J5='Input Assumptions'!$C$21,'Case 2_Mortality Deterioration'!J44,I48))</f>
        <v>#DIV/0!</v>
      </c>
      <c r="K44" s="30" t="e">
        <f>IF(K5&lt;'Input Assumptions'!$C$21,"",IF(K5='Input Assumptions'!$C$21,'Case 2_Mortality Deterioration'!K44,J48))</f>
        <v>#DIV/0!</v>
      </c>
      <c r="L44" s="30" t="e">
        <f>IF(L5&lt;'Input Assumptions'!$C$21,"",IF(L5='Input Assumptions'!$C$21,'Case 2_Mortality Deterioration'!L44,K48))</f>
        <v>#DIV/0!</v>
      </c>
    </row>
    <row r="45" spans="1:15" s="13" customFormat="1" x14ac:dyDescent="0.2">
      <c r="A45" s="13" t="s">
        <v>25</v>
      </c>
      <c r="B45" s="49"/>
      <c r="C45" s="49" t="str">
        <f>IF(C$5&lt;'Input Assumptions'!$C$21,"",C44*'Input Assumptions'!$C$11)</f>
        <v/>
      </c>
      <c r="D45" s="49" t="str">
        <f>IF(D6&lt;'Input Assumptions'!$C$21,"",IF(D6='Input Assumptions'!$C$21,'Case 2_Mortality Deterioration'!D45,C49))</f>
        <v/>
      </c>
      <c r="E45" s="61" t="e">
        <f>E44*'Input Assumptions'!$C$11</f>
        <v>#DIV/0!</v>
      </c>
      <c r="F45" s="61" t="e">
        <f>F44*'Input Assumptions'!$C$11</f>
        <v>#DIV/0!</v>
      </c>
      <c r="G45" s="61" t="e">
        <f>G44*'Input Assumptions'!$C$11</f>
        <v>#DIV/0!</v>
      </c>
      <c r="H45" s="76" t="e">
        <f>H44*'Input Assumptions'!$C$11</f>
        <v>#DIV/0!</v>
      </c>
      <c r="I45" s="61" t="e">
        <f>I44*'Input Assumptions'!$C$11</f>
        <v>#DIV/0!</v>
      </c>
      <c r="J45" s="61" t="e">
        <f>J44*'Input Assumptions'!$C$11</f>
        <v>#DIV/0!</v>
      </c>
      <c r="K45" s="61" t="e">
        <f>K44*'Input Assumptions'!$C$11</f>
        <v>#DIV/0!</v>
      </c>
      <c r="L45" s="61" t="e">
        <f>L44*'Input Assumptions'!$C$11</f>
        <v>#DIV/0!</v>
      </c>
    </row>
    <row r="46" spans="1:15" s="13" customFormat="1" x14ac:dyDescent="0.2">
      <c r="A46" s="16" t="s">
        <v>26</v>
      </c>
      <c r="B46" s="49"/>
      <c r="C46" s="49" t="str">
        <f>IF(C5='Input Assumptions'!$C$21,'Case 1_Inception View'!C38-C38,"")</f>
        <v/>
      </c>
      <c r="D46" s="49" t="str">
        <f>IF(D7&lt;'Input Assumptions'!$C$21,"",IF(D7='Input Assumptions'!$C$21,'Case 2_Mortality Deterioration'!D46,C50))</f>
        <v/>
      </c>
      <c r="E46" s="43"/>
      <c r="F46" s="43"/>
      <c r="G46" s="43"/>
      <c r="H46" s="77"/>
      <c r="I46" s="43"/>
      <c r="J46" s="43"/>
      <c r="K46" s="43"/>
      <c r="L46" s="43"/>
    </row>
    <row r="47" spans="1:15" s="13" customFormat="1" x14ac:dyDescent="0.2">
      <c r="A47" s="13" t="s">
        <v>27</v>
      </c>
      <c r="B47" s="49"/>
      <c r="C47" s="49" t="str">
        <f>IF(C$5&lt;'Input Assumptions'!$C$21,"",-C27/SUM(C27:$L$27)*SUM(C44:C46))</f>
        <v/>
      </c>
      <c r="D47" s="49" t="str">
        <f>IF(D8&lt;'Input Assumptions'!$C$21,"",IF(D8='Input Assumptions'!$C$21,'Case 2_Mortality Deterioration'!D47,C51))</f>
        <v/>
      </c>
      <c r="E47" s="61" t="e">
        <f>-SUM(E44:E45)*E27/SUM(E27:$L$27)</f>
        <v>#DIV/0!</v>
      </c>
      <c r="F47" s="61" t="e">
        <f>-SUM(F44:F45)*F27/SUM(F27:$L$27)</f>
        <v>#DIV/0!</v>
      </c>
      <c r="G47" s="61" t="e">
        <f>-SUM(G44:G45)*G27/SUM(G27:$L$27)</f>
        <v>#DIV/0!</v>
      </c>
      <c r="H47" s="76" t="e">
        <f>-SUM(H44:H45)*H27/SUM(H27:$L$27)</f>
        <v>#DIV/0!</v>
      </c>
      <c r="I47" s="61" t="e">
        <f>-SUM(I44:I45)*I27/SUM(I27:$L$27)</f>
        <v>#DIV/0!</v>
      </c>
      <c r="J47" s="61" t="e">
        <f>-SUM(J44:J45)*J27/SUM(J27:$L$27)</f>
        <v>#DIV/0!</v>
      </c>
      <c r="K47" s="61" t="e">
        <f>-SUM(K44:K45)*K27/SUM(K27:$L$27)</f>
        <v>#DIV/0!</v>
      </c>
      <c r="L47" s="61" t="e">
        <f>-SUM(L44:L45)*L27/SUM(L27:$L$27)</f>
        <v>#DIV/0!</v>
      </c>
    </row>
    <row r="48" spans="1:15" s="13" customFormat="1" x14ac:dyDescent="0.2">
      <c r="A48" s="13" t="s">
        <v>28</v>
      </c>
      <c r="B48" s="49" t="str">
        <f>IF(B5&lt;'Input Assumptions'!$C$16-1,"",IF(B5='Input Assumptions'!$C$16-1,'Case 1_Inception View'!B48,SUM(B44:B47)))</f>
        <v/>
      </c>
      <c r="C48" s="49" t="str">
        <f>IF(C5&lt;'Input Assumptions'!$C$21,"",SUM(C44:C47))</f>
        <v/>
      </c>
      <c r="D48" s="49" t="str">
        <f>IF(D5&lt;'Input Assumptions'!$C$21,"",SUM(D44:D47))</f>
        <v/>
      </c>
      <c r="E48" s="30" t="e">
        <f>IF(E5&lt;'Input Assumptions'!$C$21,"",SUM(E44:E47))</f>
        <v>#DIV/0!</v>
      </c>
      <c r="F48" s="30" t="e">
        <f>IF(F5&lt;'Input Assumptions'!$C$21,"",SUM(F44:F47))</f>
        <v>#DIV/0!</v>
      </c>
      <c r="G48" s="30" t="e">
        <f>IF(G5&lt;'Input Assumptions'!$C$21,"",SUM(G44:G47))</f>
        <v>#DIV/0!</v>
      </c>
      <c r="H48" s="70" t="e">
        <f>IF(H5&lt;'Input Assumptions'!$C$21,"",SUM(H44:H47))</f>
        <v>#DIV/0!</v>
      </c>
      <c r="I48" s="30" t="e">
        <f>IF(I5&lt;'Input Assumptions'!$C$21,"",SUM(I44:I47))</f>
        <v>#DIV/0!</v>
      </c>
      <c r="J48" s="30" t="e">
        <f>IF(J5&lt;'Input Assumptions'!$C$21,"",SUM(J44:J47))</f>
        <v>#DIV/0!</v>
      </c>
      <c r="K48" s="30" t="e">
        <f>IF(K5&lt;'Input Assumptions'!$C$21,"",SUM(K44:K47))</f>
        <v>#DIV/0!</v>
      </c>
      <c r="L48" s="30" t="e">
        <f>IF(L5&lt;'Input Assumptions'!$C$21,"",SUM(L44:L47))</f>
        <v>#DIV/0!</v>
      </c>
    </row>
    <row r="49" spans="1:12" s="13" customFormat="1" x14ac:dyDescent="0.2">
      <c r="B49" s="30"/>
      <c r="C49" s="30"/>
      <c r="D49" s="30"/>
      <c r="E49" s="30"/>
      <c r="F49" s="30"/>
      <c r="G49" s="30"/>
      <c r="H49" s="70"/>
      <c r="I49" s="30"/>
      <c r="J49" s="30"/>
      <c r="K49" s="30"/>
      <c r="L49" s="30"/>
    </row>
    <row r="50" spans="1:12" s="13" customFormat="1" x14ac:dyDescent="0.2">
      <c r="A50" s="65" t="s">
        <v>65</v>
      </c>
      <c r="B50" s="64"/>
      <c r="C50" s="64"/>
      <c r="D50" s="64"/>
      <c r="E50" s="64"/>
      <c r="F50" s="64"/>
      <c r="G50" s="64"/>
      <c r="H50" s="71"/>
      <c r="I50" s="64"/>
      <c r="J50" s="64"/>
      <c r="K50" s="64"/>
      <c r="L50" s="64"/>
    </row>
    <row r="51" spans="1:12" s="13" customFormat="1" x14ac:dyDescent="0.2">
      <c r="A51" s="13" t="s">
        <v>24</v>
      </c>
      <c r="B51" s="49"/>
      <c r="C51" s="49" t="str">
        <f>IF(C14&lt;'Input Assumptions'!$C$21,"",IF(C14='Input Assumptions'!$C$21,'Case 2_Mortality Deterioration'!C57,B54))</f>
        <v/>
      </c>
      <c r="D51" s="49" t="str">
        <f>IF(D14&lt;'Input Assumptions'!$C$21,"",IF(D14='Input Assumptions'!$C$21,'Case 2_Mortality Deterioration'!D57,C54))</f>
        <v/>
      </c>
      <c r="E51" s="30" t="e">
        <f>'Case 2_Mortality Deterioration'!E51</f>
        <v>#DIV/0!</v>
      </c>
      <c r="F51" s="30" t="e">
        <f>E54</f>
        <v>#DIV/0!</v>
      </c>
      <c r="G51" s="30" t="e">
        <f t="shared" ref="G51:L51" si="4">F54</f>
        <v>#DIV/0!</v>
      </c>
      <c r="H51" s="70" t="e">
        <f t="shared" si="4"/>
        <v>#DIV/0!</v>
      </c>
      <c r="I51" s="30" t="e">
        <f t="shared" si="4"/>
        <v>#DIV/0!</v>
      </c>
      <c r="J51" s="30" t="e">
        <f t="shared" si="4"/>
        <v>#DIV/0!</v>
      </c>
      <c r="K51" s="30" t="e">
        <f t="shared" si="4"/>
        <v>#DIV/0!</v>
      </c>
      <c r="L51" s="30" t="e">
        <f t="shared" si="4"/>
        <v>#DIV/0!</v>
      </c>
    </row>
    <row r="52" spans="1:12" s="13" customFormat="1" x14ac:dyDescent="0.2">
      <c r="A52" s="13" t="s">
        <v>25</v>
      </c>
      <c r="B52" s="49"/>
      <c r="C52" s="49" t="str">
        <f>IF(C$5&lt;'Input Assumptions'!$C$21,"",C51*C18)</f>
        <v/>
      </c>
      <c r="D52" s="49" t="str">
        <f>IF(D$5&lt;'Input Assumptions'!$C$21,"",D51*D18)</f>
        <v/>
      </c>
      <c r="E52" s="30" t="e">
        <f>IF(E$5&lt;'Input Assumptions'!$C$16,"",E51*E18)</f>
        <v>#DIV/0!</v>
      </c>
      <c r="F52" s="30" t="e">
        <f>IF(F$5&lt;'Input Assumptions'!$C$16,"",F51*F18)</f>
        <v>#DIV/0!</v>
      </c>
      <c r="G52" s="30" t="e">
        <f>IF(G$5&lt;'Input Assumptions'!$C$16,"",G51*G18)</f>
        <v>#DIV/0!</v>
      </c>
      <c r="H52" s="70" t="e">
        <f>IF(H$5&lt;'Input Assumptions'!$C$16,"",H51*H18)</f>
        <v>#DIV/0!</v>
      </c>
      <c r="I52" s="30" t="e">
        <f>IF(I$5&lt;'Input Assumptions'!$C$16,"",I51*I18)</f>
        <v>#DIV/0!</v>
      </c>
      <c r="J52" s="30" t="e">
        <f>IF(J$5&lt;'Input Assumptions'!$C$16,"",J51*J18)</f>
        <v>#DIV/0!</v>
      </c>
      <c r="K52" s="30" t="e">
        <f>IF(K$5&lt;'Input Assumptions'!$C$16,"",K51*K18)</f>
        <v>#DIV/0!</v>
      </c>
      <c r="L52" s="30" t="e">
        <f>IF(L$5&lt;'Input Assumptions'!$C$16,"",L51*L18)</f>
        <v>#DIV/0!</v>
      </c>
    </row>
    <row r="53" spans="1:12" s="13" customFormat="1" x14ac:dyDescent="0.2">
      <c r="A53" s="13" t="s">
        <v>27</v>
      </c>
      <c r="B53" s="49"/>
      <c r="C53" s="49" t="str">
        <f>IF(C$5&lt;'Input Assumptions'!$C$21,"",-C34/SUM(C$27:$L34)*SUM(C51:C52))</f>
        <v/>
      </c>
      <c r="D53" s="49" t="str">
        <f>IF(D$5&lt;'Input Assumptions'!$C$21,"",-D34/SUM(D$27:$L34)*SUM(D51:D52))</f>
        <v/>
      </c>
      <c r="E53" s="30" t="e">
        <f>IF(E$5&lt;'Input Assumptions'!$C$21,"",-E27/SUM(E$27:$L27)*SUM(E51:E52))</f>
        <v>#DIV/0!</v>
      </c>
      <c r="F53" s="30" t="e">
        <f>IF(F$5&lt;'Input Assumptions'!$C$21,"",-F27/SUM(F$27:$L27)*SUM(F51:F52))</f>
        <v>#DIV/0!</v>
      </c>
      <c r="G53" s="30" t="e">
        <f>IF(G$5&lt;'Input Assumptions'!$C$21,"",-G27/SUM(G$27:$L27)*SUM(G51:G52))</f>
        <v>#DIV/0!</v>
      </c>
      <c r="H53" s="70" t="e">
        <f>IF(H$5&lt;'Input Assumptions'!$C$21,"",-H27/SUM(H$27:$L27)*SUM(H51:H52))</f>
        <v>#DIV/0!</v>
      </c>
      <c r="I53" s="30" t="e">
        <f>IF(I$5&lt;'Input Assumptions'!$C$21,"",-I27/SUM(I$27:$L27)*SUM(I51:I52))</f>
        <v>#DIV/0!</v>
      </c>
      <c r="J53" s="30" t="e">
        <f>IF(J$5&lt;'Input Assumptions'!$C$21,"",-J27/SUM(J$27:$L27)*SUM(J51:J52))</f>
        <v>#DIV/0!</v>
      </c>
      <c r="K53" s="30" t="e">
        <f>IF(K$5&lt;'Input Assumptions'!$C$21,"",-K27/SUM(K$27:$L27)*SUM(K51:K52))</f>
        <v>#DIV/0!</v>
      </c>
      <c r="L53" s="30" t="e">
        <f>IF(L$5&lt;'Input Assumptions'!$C$21,"",-L27/SUM(L$27:$L27)*SUM(L51:L52))</f>
        <v>#DIV/0!</v>
      </c>
    </row>
    <row r="54" spans="1:12" s="13" customFormat="1" x14ac:dyDescent="0.2">
      <c r="A54" s="13" t="s">
        <v>28</v>
      </c>
      <c r="B54" s="49" t="str">
        <f>IF(B14&lt;'Input Assumptions'!$C$16-1,"",IF(B14='Input Assumptions'!$C$16-1,'Case 1_Inception View'!B54,SUM(B51:B53)))</f>
        <v/>
      </c>
      <c r="C54" s="49" t="str">
        <f>IF(C14&lt;'Input Assumptions'!$C$21,"",SUM(C51:C53))</f>
        <v/>
      </c>
      <c r="D54" s="49" t="str">
        <f>IF(D14&lt;'Input Assumptions'!$C$21,"",SUM(D51:D53))</f>
        <v/>
      </c>
      <c r="E54" s="30" t="e">
        <f>SUM(E51:E53)</f>
        <v>#DIV/0!</v>
      </c>
      <c r="F54" s="30" t="e">
        <f>SUM(F51:F53)</f>
        <v>#DIV/0!</v>
      </c>
      <c r="G54" s="30" t="e">
        <f t="shared" ref="G54:L54" si="5">SUM(G51:G53)</f>
        <v>#DIV/0!</v>
      </c>
      <c r="H54" s="70" t="e">
        <f t="shared" si="5"/>
        <v>#DIV/0!</v>
      </c>
      <c r="I54" s="30" t="e">
        <f t="shared" si="5"/>
        <v>#DIV/0!</v>
      </c>
      <c r="J54" s="30" t="e">
        <f t="shared" si="5"/>
        <v>#DIV/0!</v>
      </c>
      <c r="K54" s="30" t="e">
        <f t="shared" si="5"/>
        <v>#DIV/0!</v>
      </c>
      <c r="L54" s="30" t="e">
        <f t="shared" si="5"/>
        <v>#DIV/0!</v>
      </c>
    </row>
    <row r="55" spans="1:12" s="13" customFormat="1" x14ac:dyDescent="0.2">
      <c r="B55" s="30"/>
      <c r="C55" s="30"/>
      <c r="D55" s="30"/>
      <c r="E55" s="30"/>
      <c r="F55" s="30"/>
      <c r="G55" s="30"/>
      <c r="H55" s="70"/>
      <c r="I55" s="30"/>
      <c r="J55" s="30"/>
      <c r="K55" s="30"/>
      <c r="L55" s="30"/>
    </row>
    <row r="56" spans="1:12" x14ac:dyDescent="0.2">
      <c r="A56" s="62" t="s">
        <v>79</v>
      </c>
      <c r="B56" s="63"/>
      <c r="C56" s="63"/>
      <c r="D56" s="63"/>
      <c r="E56" s="63"/>
      <c r="F56" s="64"/>
      <c r="G56" s="64"/>
      <c r="H56" s="71"/>
      <c r="I56" s="64"/>
      <c r="J56" s="63"/>
      <c r="K56" s="63"/>
      <c r="L56" s="63"/>
    </row>
    <row r="57" spans="1:12" x14ac:dyDescent="0.2">
      <c r="A57" s="11" t="s">
        <v>24</v>
      </c>
      <c r="B57" s="44"/>
      <c r="C57" s="44" t="str">
        <f>IF(C5&lt;'Input Assumptions'!$C$21,"",IF(C5='Input Assumptions'!$C$21,'Case 2_Mortality Deterioration'!C57,B65))</f>
        <v/>
      </c>
      <c r="D57" s="44" t="str">
        <f>IF(D5&lt;'Input Assumptions'!$C$21,"",IF(D5='Input Assumptions'!$C$21,'Case 2_Mortality Deterioration'!D57,C65))</f>
        <v/>
      </c>
      <c r="E57" s="29">
        <f>IF(E5&lt;'Input Assumptions'!$C$21,"",IF(E5='Input Assumptions'!$C$21,'Case 2_Mortality Deterioration'!E57,D65))</f>
        <v>0</v>
      </c>
      <c r="F57" s="29">
        <f>IF(F5&lt;'Input Assumptions'!$C$21,"",IF(F5='Input Assumptions'!$C$21,'Case 2_Mortality Deterioration'!F57,E65))</f>
        <v>0</v>
      </c>
      <c r="G57" s="29">
        <f>IF(G5&lt;'Input Assumptions'!$C$21,"",IF(G5='Input Assumptions'!$C$21,'Case 2_Mortality Deterioration'!G57,F65))</f>
        <v>0</v>
      </c>
      <c r="H57" s="70">
        <f>IF(H5&lt;'Input Assumptions'!$C$21,"",IF(H5='Input Assumptions'!$C$21,'Case 2_Mortality Deterioration'!H57,G65))</f>
        <v>0</v>
      </c>
      <c r="I57" s="30">
        <f>IF(I5&lt;'Input Assumptions'!$C$21,"",IF(I5='Input Assumptions'!$C$21,'Case 2_Mortality Deterioration'!I57,H65))</f>
        <v>0</v>
      </c>
      <c r="J57" s="29">
        <f>IF(J5&lt;'Input Assumptions'!$C$21,"",IF(J5='Input Assumptions'!$C$21,'Case 2_Mortality Deterioration'!J57,I65))</f>
        <v>0</v>
      </c>
      <c r="K57" s="29">
        <f>IF(K5&lt;'Input Assumptions'!$C$21,"",IF(K5='Input Assumptions'!$C$21,'Case 2_Mortality Deterioration'!K57,J65))</f>
        <v>0</v>
      </c>
      <c r="L57" s="29">
        <f>IF(L5&lt;'Input Assumptions'!$C$21,"",IF(L5='Input Assumptions'!$C$21,'Case 2_Mortality Deterioration'!L57,K65))</f>
        <v>0</v>
      </c>
    </row>
    <row r="58" spans="1:12" x14ac:dyDescent="0.2">
      <c r="A58" s="11" t="s">
        <v>75</v>
      </c>
      <c r="B58" s="47"/>
      <c r="C58" s="44" t="str">
        <f>IF(C$5&lt;'Input Assumptions'!$C$21,"",IF(C$5='Input Assumptions'!$C$21,'Case 2_Mortality Deterioration'!C58,C22))</f>
        <v/>
      </c>
      <c r="D58" s="44" t="str">
        <f>IF(D$5&lt;'Input Assumptions'!$C$21,"",IF(D$5='Input Assumptions'!$C$21,'Case 2_Mortality Deterioration'!D58,D22))</f>
        <v/>
      </c>
      <c r="E58" s="29">
        <f>IF(E$5&lt;'Input Assumptions'!$C$21,"",IF(E$5='Input Assumptions'!$C$21,'Case 2_Mortality Deterioration'!E58,E22))</f>
        <v>0</v>
      </c>
      <c r="F58" s="29">
        <f>IF(F$5&lt;'Input Assumptions'!$C$21,"",IF(F$5='Input Assumptions'!$C$21,'Case 2_Mortality Deterioration'!F58,F22))</f>
        <v>0</v>
      </c>
      <c r="G58" s="29">
        <f>IF(G$5&lt;'Input Assumptions'!$C$21,"",IF(G$5='Input Assumptions'!$C$21,'Case 2_Mortality Deterioration'!G58,G22))</f>
        <v>0</v>
      </c>
      <c r="H58" s="70">
        <f>IF(H$5&lt;'Input Assumptions'!$C$21,"",IF(H$5='Input Assumptions'!$C$21,'Case 2_Mortality Deterioration'!H58,H22))</f>
        <v>0</v>
      </c>
      <c r="I58" s="30">
        <f>IF(I$5&lt;'Input Assumptions'!$C$21,"",IF(I$5='Input Assumptions'!$C$21,'Case 2_Mortality Deterioration'!I58,I22))</f>
        <v>0</v>
      </c>
      <c r="J58" s="29">
        <f>IF(J$5&lt;'Input Assumptions'!$C$21,"",IF(J$5='Input Assumptions'!$C$21,'Case 2_Mortality Deterioration'!J58,J22))</f>
        <v>0</v>
      </c>
      <c r="K58" s="29">
        <f>IF(K$5&lt;'Input Assumptions'!$C$21,"",IF(K$5='Input Assumptions'!$C$21,'Case 2_Mortality Deterioration'!K58,K22))</f>
        <v>0</v>
      </c>
      <c r="L58" s="29">
        <f>IF(L$5&lt;'Input Assumptions'!$C$21,"",IF(L$5='Input Assumptions'!$C$21,'Case 2_Mortality Deterioration'!L58,L22))</f>
        <v>0</v>
      </c>
    </row>
    <row r="59" spans="1:12" x14ac:dyDescent="0.2">
      <c r="A59" s="11" t="s">
        <v>76</v>
      </c>
      <c r="B59" s="47"/>
      <c r="C59" s="44" t="str">
        <f>IF(C$5&lt;'Input Assumptions'!$C$21,"",IF(C$5='Input Assumptions'!$C$21,'Case 2_Mortality Deterioration'!C59,C23))</f>
        <v/>
      </c>
      <c r="D59" s="44" t="str">
        <f>IF(D$5&lt;'Input Assumptions'!$C$21,"",IF(D$5='Input Assumptions'!$C$21,'Case 2_Mortality Deterioration'!D59,D23))</f>
        <v/>
      </c>
      <c r="E59" s="29">
        <f>IF(E$5&lt;'Input Assumptions'!$C$21,"",IF(E$5='Input Assumptions'!$C$21,'Case 2_Mortality Deterioration'!E59,E23))</f>
        <v>0</v>
      </c>
      <c r="F59" s="29">
        <f>IF(F$5&lt;'Input Assumptions'!$C$21,"",IF(F$5='Input Assumptions'!$C$21,'Case 2_Mortality Deterioration'!F59,F23))</f>
        <v>0</v>
      </c>
      <c r="G59" s="29">
        <f>IF(G$5&lt;'Input Assumptions'!$C$21,"",IF(G$5='Input Assumptions'!$C$21,'Case 2_Mortality Deterioration'!G59,G23))</f>
        <v>0</v>
      </c>
      <c r="H59" s="70">
        <f>IF(H$5&lt;'Input Assumptions'!$C$21,"",IF(H$5='Input Assumptions'!$C$21,'Case 2_Mortality Deterioration'!H59,H23))</f>
        <v>0</v>
      </c>
      <c r="I59" s="30">
        <f>IF(I$5&lt;'Input Assumptions'!$C$21,"",IF(I$5='Input Assumptions'!$C$21,'Case 2_Mortality Deterioration'!I59,I23))</f>
        <v>0</v>
      </c>
      <c r="J59" s="29">
        <f>IF(J$5&lt;'Input Assumptions'!$C$21,"",IF(J$5='Input Assumptions'!$C$21,'Case 2_Mortality Deterioration'!J59,J23))</f>
        <v>0</v>
      </c>
      <c r="K59" s="29">
        <f>IF(K$5&lt;'Input Assumptions'!$C$21,"",IF(K$5='Input Assumptions'!$C$21,'Case 2_Mortality Deterioration'!K59,K23))</f>
        <v>0</v>
      </c>
      <c r="L59" s="29">
        <f>IF(L$5&lt;'Input Assumptions'!$C$21,"",IF(L$5='Input Assumptions'!$C$21,'Case 2_Mortality Deterioration'!L59,L23))</f>
        <v>0</v>
      </c>
    </row>
    <row r="60" spans="1:12" x14ac:dyDescent="0.2">
      <c r="A60" s="11" t="s">
        <v>77</v>
      </c>
      <c r="B60" s="47"/>
      <c r="C60" s="44" t="str">
        <f>IF(C$5&lt;'Input Assumptions'!$C$21,"",IF(C$5='Input Assumptions'!$C$21,'Case 2_Mortality Deterioration'!C60,C24))</f>
        <v/>
      </c>
      <c r="D60" s="44" t="str">
        <f>IF(D$5&lt;'Input Assumptions'!$C$21,"",IF(D$5='Input Assumptions'!$C$21,'Case 2_Mortality Deterioration'!D60,D24))</f>
        <v/>
      </c>
      <c r="E60" s="29">
        <f>IF(E$5&lt;'Input Assumptions'!$C$21,"",IF(E$5='Input Assumptions'!$C$21,'Case 2_Mortality Deterioration'!E60,E24))</f>
        <v>0</v>
      </c>
      <c r="F60" s="29">
        <f>IF(F$5&lt;'Input Assumptions'!$C$21,"",IF(F$5='Input Assumptions'!$C$21,'Case 2_Mortality Deterioration'!F60,F24))</f>
        <v>0</v>
      </c>
      <c r="G60" s="29">
        <f>IF(G$5&lt;'Input Assumptions'!$C$21,"",IF(G$5='Input Assumptions'!$C$21,'Case 2_Mortality Deterioration'!G60,G24))</f>
        <v>0</v>
      </c>
      <c r="H60" s="70">
        <f>IF(H$5&lt;'Input Assumptions'!$C$21,"",IF(H$5='Input Assumptions'!$C$21,'Case 2_Mortality Deterioration'!H60,H24))</f>
        <v>0</v>
      </c>
      <c r="I60" s="30">
        <f>IF(I$5&lt;'Input Assumptions'!$C$21,"",IF(I$5='Input Assumptions'!$C$21,'Case 2_Mortality Deterioration'!I60,I24))</f>
        <v>0</v>
      </c>
      <c r="J60" s="29">
        <f>IF(J$5&lt;'Input Assumptions'!$C$21,"",IF(J$5='Input Assumptions'!$C$21,'Case 2_Mortality Deterioration'!J60,J24))</f>
        <v>0</v>
      </c>
      <c r="K60" s="29">
        <f>IF(K$5&lt;'Input Assumptions'!$C$21,"",IF(K$5='Input Assumptions'!$C$21,'Case 2_Mortality Deterioration'!K60,K24))</f>
        <v>0</v>
      </c>
      <c r="L60" s="29">
        <f>IF(L$5&lt;'Input Assumptions'!$C$21,"",IF(L$5='Input Assumptions'!$C$21,'Case 2_Mortality Deterioration'!L60,L24))</f>
        <v>0</v>
      </c>
    </row>
    <row r="61" spans="1:12" x14ac:dyDescent="0.2">
      <c r="A61" s="11" t="s">
        <v>62</v>
      </c>
      <c r="B61" s="47"/>
      <c r="C61" s="44" t="str">
        <f>IF(C$5&lt;'Input Assumptions'!$C$21,"",IF(C$5='Input Assumptions'!$C$21,'Case 2_Mortality Deterioration'!C61,C25))</f>
        <v/>
      </c>
      <c r="D61" s="44" t="str">
        <f>IF(D$5&lt;'Input Assumptions'!$C$21,"",IF(D$5='Input Assumptions'!$C$21,'Case 2_Mortality Deterioration'!D61,D25))</f>
        <v/>
      </c>
      <c r="E61" s="29">
        <f>IF(E$5&lt;'Input Assumptions'!$C$21,"",IF(E$5='Input Assumptions'!$C$21,'Case 2_Mortality Deterioration'!E61,E25))</f>
        <v>0</v>
      </c>
      <c r="F61" s="29">
        <f>IF(F$5&lt;'Input Assumptions'!$C$21,"",IF(F$5='Input Assumptions'!$C$21,'Case 2_Mortality Deterioration'!F61,F25))</f>
        <v>0</v>
      </c>
      <c r="G61" s="29">
        <f>IF(G$5&lt;'Input Assumptions'!$C$21,"",IF(G$5='Input Assumptions'!$C$21,'Case 2_Mortality Deterioration'!G61,G25))</f>
        <v>0</v>
      </c>
      <c r="H61" s="70">
        <f>IF(H$5&lt;'Input Assumptions'!$C$21,"",IF(H$5='Input Assumptions'!$C$21,'Case 2_Mortality Deterioration'!H61,H25))</f>
        <v>0</v>
      </c>
      <c r="I61" s="30">
        <f>IF(I$5&lt;'Input Assumptions'!$C$21,"",IF(I$5='Input Assumptions'!$C$21,'Case 2_Mortality Deterioration'!I61,I25))</f>
        <v>0</v>
      </c>
      <c r="J61" s="29">
        <f>IF(J$5&lt;'Input Assumptions'!$C$21,"",IF(J$5='Input Assumptions'!$C$21,'Case 2_Mortality Deterioration'!J61,J25))</f>
        <v>0</v>
      </c>
      <c r="K61" s="29">
        <f>IF(K$5&lt;'Input Assumptions'!$C$21,"",IF(K$5='Input Assumptions'!$C$21,'Case 2_Mortality Deterioration'!K61,K25))</f>
        <v>0</v>
      </c>
      <c r="L61" s="29">
        <f>IF(L$5&lt;'Input Assumptions'!$C$21,"",IF(L$5='Input Assumptions'!$C$21,'Case 2_Mortality Deterioration'!L61,L25))</f>
        <v>0</v>
      </c>
    </row>
    <row r="62" spans="1:12" x14ac:dyDescent="0.2">
      <c r="A62" s="11" t="s">
        <v>63</v>
      </c>
      <c r="B62" s="47"/>
      <c r="C62" s="44" t="str">
        <f>IF(C$5&lt;'Input Assumptions'!$C$21,"",IF(C$5='Input Assumptions'!$C$21,'Case 2_Mortality Deterioration'!C62,C26))</f>
        <v/>
      </c>
      <c r="D62" s="44" t="str">
        <f>IF(D$5&lt;'Input Assumptions'!$C$21,"",IF(D$5='Input Assumptions'!$C$21,'Case 2_Mortality Deterioration'!D62,D26))</f>
        <v/>
      </c>
      <c r="E62" s="29">
        <f>IF(E$5&lt;'Input Assumptions'!$C$21,"",IF(E$5='Input Assumptions'!$C$21,'Case 2_Mortality Deterioration'!E62,E26))</f>
        <v>0</v>
      </c>
      <c r="F62" s="29">
        <f>IF(F$5&lt;'Input Assumptions'!$C$21,"",IF(F$5='Input Assumptions'!$C$21,'Case 2_Mortality Deterioration'!F62,F26))</f>
        <v>0</v>
      </c>
      <c r="G62" s="29">
        <f>IF(G$5&lt;'Input Assumptions'!$C$21,"",IF(G$5='Input Assumptions'!$C$21,'Case 2_Mortality Deterioration'!G62,G26))</f>
        <v>0</v>
      </c>
      <c r="H62" s="70">
        <f>IF(H$5&lt;'Input Assumptions'!$C$21,"",IF(H$5='Input Assumptions'!$C$21,'Case 2_Mortality Deterioration'!H62,H26))</f>
        <v>0</v>
      </c>
      <c r="I62" s="30">
        <f>IF(I$5&lt;'Input Assumptions'!$C$21,"",IF(I$5='Input Assumptions'!$C$21,'Case 2_Mortality Deterioration'!I62,I26))</f>
        <v>0</v>
      </c>
      <c r="J62" s="29">
        <f>IF(J$5&lt;'Input Assumptions'!$C$21,"",IF(J$5='Input Assumptions'!$C$21,'Case 2_Mortality Deterioration'!J62,J26))</f>
        <v>0</v>
      </c>
      <c r="K62" s="29">
        <f>IF(K$5&lt;'Input Assumptions'!$C$21,"",IF(K$5='Input Assumptions'!$C$21,'Case 2_Mortality Deterioration'!K62,K26))</f>
        <v>0</v>
      </c>
      <c r="L62" s="29">
        <f>IF(L$5&lt;'Input Assumptions'!$C$21,"",IF(L$5='Input Assumptions'!$C$21,'Case 2_Mortality Deterioration'!L62,L26))</f>
        <v>0</v>
      </c>
    </row>
    <row r="63" spans="1:12" x14ac:dyDescent="0.2">
      <c r="A63" s="11" t="s">
        <v>64</v>
      </c>
      <c r="B63" s="47"/>
      <c r="C63" s="44" t="str">
        <f>IF(C$5&lt;'Input Assumptions'!$C$21,"",IF(C$5='Input Assumptions'!$C$21,'Case 2_Mortality Deterioration'!C63,C27))</f>
        <v/>
      </c>
      <c r="D63" s="44" t="str">
        <f>IF(D$5&lt;'Input Assumptions'!$C$21,"",IF(D$5='Input Assumptions'!$C$21,'Case 2_Mortality Deterioration'!D63,D27))</f>
        <v/>
      </c>
      <c r="E63" s="29">
        <f>IF(E$5&lt;'Input Assumptions'!$C$21,"",IF(E$5='Input Assumptions'!$C$21,'Case 2_Mortality Deterioration'!E63,E27))</f>
        <v>0</v>
      </c>
      <c r="F63" s="29">
        <f>IF(F$5&lt;'Input Assumptions'!$C$21,"",IF(F$5='Input Assumptions'!$C$21,'Case 2_Mortality Deterioration'!F63,F27))</f>
        <v>0</v>
      </c>
      <c r="G63" s="29">
        <f>IF(G$5&lt;'Input Assumptions'!$C$21,"",IF(G$5='Input Assumptions'!$C$21,'Case 2_Mortality Deterioration'!G63,G27))</f>
        <v>0</v>
      </c>
      <c r="H63" s="70">
        <f>IF(H$5&lt;'Input Assumptions'!$C$21,"",IF(H$5='Input Assumptions'!$C$21,'Case 2_Mortality Deterioration'!H63,H27))</f>
        <v>0</v>
      </c>
      <c r="I63" s="30">
        <f>IF(I$5&lt;'Input Assumptions'!$C$21,"",IF(I$5='Input Assumptions'!$C$21,'Case 2_Mortality Deterioration'!I63,I27))</f>
        <v>0</v>
      </c>
      <c r="J63" s="29">
        <f>IF(J$5&lt;'Input Assumptions'!$C$21,"",IF(J$5='Input Assumptions'!$C$21,'Case 2_Mortality Deterioration'!J63,J27))</f>
        <v>0</v>
      </c>
      <c r="K63" s="29">
        <f>IF(K$5&lt;'Input Assumptions'!$C$21,"",IF(K$5='Input Assumptions'!$C$21,'Case 2_Mortality Deterioration'!K63,K27))</f>
        <v>0</v>
      </c>
      <c r="L63" s="29">
        <f>IF(L$5&lt;'Input Assumptions'!$C$21,"",IF(L$5='Input Assumptions'!$C$21,'Case 2_Mortality Deterioration'!L63,L27))</f>
        <v>0</v>
      </c>
    </row>
    <row r="64" spans="1:12" x14ac:dyDescent="0.2">
      <c r="A64" s="11" t="s">
        <v>41</v>
      </c>
      <c r="B64" s="44"/>
      <c r="C64" s="44" t="str">
        <f>IF(C$5&lt;'Input Assumptions'!$C$21,"",IF(C$5='Input Assumptions'!$C$21,'Case 2_Mortality Deterioration'!C64,SUM(C57:C62)*C18))</f>
        <v/>
      </c>
      <c r="D64" s="44" t="str">
        <f>IF(D$5&lt;'Input Assumptions'!$C$21,"",IF(D$5='Input Assumptions'!$C$21,'Case 2_Mortality Deterioration'!D64,SUM(D57:D62)*D18))</f>
        <v/>
      </c>
      <c r="E64" s="29">
        <f>IF(E$5&lt;'Input Assumptions'!$C$21,"",IF(E$5='Input Assumptions'!$C$21,'Case 2_Mortality Deterioration'!E64,SUM(E57:E62)*E18))</f>
        <v>0</v>
      </c>
      <c r="F64" s="29">
        <f>IF(F$5&lt;'Input Assumptions'!$C$21,"",IF(F$5='Input Assumptions'!$C$21,'Case 2_Mortality Deterioration'!F64,SUM(F57:F62)*F18))</f>
        <v>0</v>
      </c>
      <c r="G64" s="29">
        <f>IF(G$5&lt;'Input Assumptions'!$C$21,"",IF(G$5='Input Assumptions'!$C$21,'Case 2_Mortality Deterioration'!G64,SUM(G57:G62)*G18))</f>
        <v>0</v>
      </c>
      <c r="H64" s="70">
        <f>IF(H$5&lt;'Input Assumptions'!$C$21,"",IF(H$5='Input Assumptions'!$C$21,'Case 2_Mortality Deterioration'!H64,SUM(H57:H62)*H18))</f>
        <v>0</v>
      </c>
      <c r="I64" s="30">
        <f>IF(I$5&lt;'Input Assumptions'!$C$21,"",IF(I$5='Input Assumptions'!$C$21,'Case 2_Mortality Deterioration'!I64,SUM(I57:I62)*I18))</f>
        <v>0</v>
      </c>
      <c r="J64" s="29">
        <f>IF(J$5&lt;'Input Assumptions'!$C$21,"",IF(J$5='Input Assumptions'!$C$21,'Case 2_Mortality Deterioration'!J64,SUM(J57:J62)*J18))</f>
        <v>0</v>
      </c>
      <c r="K64" s="29">
        <f>IF(K$5&lt;'Input Assumptions'!$C$21,"",IF(K$5='Input Assumptions'!$C$21,'Case 2_Mortality Deterioration'!K64,SUM(K57:K62)*K18))</f>
        <v>0</v>
      </c>
      <c r="L64" s="29">
        <f>IF(L$5&lt;'Input Assumptions'!$C$21,"",IF(L$5='Input Assumptions'!$C$21,'Case 2_Mortality Deterioration'!L64,SUM(L57:L62)*L18))</f>
        <v>0</v>
      </c>
    </row>
    <row r="65" spans="1:12" x14ac:dyDescent="0.2">
      <c r="A65" s="11" t="s">
        <v>28</v>
      </c>
      <c r="B65" s="44"/>
      <c r="C65" s="44" t="str">
        <f>IF(C$5&lt;'Input Assumptions'!$C$21,"",IF(C$5='Input Assumptions'!$C$21,C38,SUM(C57:C64)))</f>
        <v/>
      </c>
      <c r="D65" s="44" t="str">
        <f>IF(D$5&lt;'Input Assumptions'!$C$21,"",IF(D$5='Input Assumptions'!$C$21,D38,SUM(D57:D64)))</f>
        <v/>
      </c>
      <c r="E65" s="29">
        <f>IF(E$5&lt;'Input Assumptions'!$C$21,"",IF(E$5='Input Assumptions'!$C$21,E38,SUM(E57:E64)))</f>
        <v>0</v>
      </c>
      <c r="F65" s="29">
        <f>IF(F$5&lt;'Input Assumptions'!$C$21,"",IF(F$5='Input Assumptions'!$C$21,F38,SUM(F57:F64)))</f>
        <v>0</v>
      </c>
      <c r="G65" s="29">
        <f>IF(G$5&lt;'Input Assumptions'!$C$21,"",IF(G$5='Input Assumptions'!$C$21,G38,SUM(G57:G64)))</f>
        <v>0</v>
      </c>
      <c r="H65" s="70">
        <f>IF(H$5&lt;'Input Assumptions'!$C$21,"",IF(H$5='Input Assumptions'!$C$21,H38,SUM(H57:H64)))</f>
        <v>0</v>
      </c>
      <c r="I65" s="30">
        <f>IF(I$5&lt;'Input Assumptions'!$C$21,"",IF(I$5='Input Assumptions'!$C$21,I38,SUM(I57:I64)))</f>
        <v>0</v>
      </c>
      <c r="J65" s="29">
        <f>IF(J$5&lt;'Input Assumptions'!$C$21,"",IF(J$5='Input Assumptions'!$C$21,J38,SUM(J57:J64)))</f>
        <v>0</v>
      </c>
      <c r="K65" s="29">
        <f>IF(K$5&lt;'Input Assumptions'!$C$21,"",IF(K$5='Input Assumptions'!$C$21,K38,SUM(K57:K64)))</f>
        <v>0</v>
      </c>
      <c r="L65" s="29">
        <f>IF(L$5&lt;'Input Assumptions'!$C$21,"",IF(L$5='Input Assumptions'!$C$21,L38,SUM(L57:L64)))</f>
        <v>0</v>
      </c>
    </row>
    <row r="66" spans="1:12" x14ac:dyDescent="0.2">
      <c r="B66" s="29"/>
      <c r="C66" s="29"/>
      <c r="D66" s="29"/>
      <c r="E66" s="29"/>
      <c r="F66" s="30"/>
      <c r="G66" s="30"/>
      <c r="H66" s="70"/>
      <c r="I66" s="30"/>
      <c r="J66" s="29"/>
      <c r="K66" s="29"/>
      <c r="L66" s="29"/>
    </row>
    <row r="67" spans="1:12" x14ac:dyDescent="0.2">
      <c r="A67" s="62" t="s">
        <v>42</v>
      </c>
      <c r="B67" s="63" t="s">
        <v>87</v>
      </c>
      <c r="C67" s="63"/>
      <c r="D67" s="63"/>
      <c r="E67" s="63"/>
      <c r="F67" s="64"/>
      <c r="G67" s="64"/>
      <c r="H67" s="71"/>
      <c r="I67" s="64"/>
      <c r="J67" s="63"/>
      <c r="K67" s="63"/>
      <c r="L67" s="63"/>
    </row>
    <row r="68" spans="1:12" x14ac:dyDescent="0.2">
      <c r="A68" s="11" t="s">
        <v>43</v>
      </c>
      <c r="B68" s="43"/>
      <c r="C68" s="29">
        <f>'Case 2_Mortality Deterioration'!C68</f>
        <v>0</v>
      </c>
      <c r="D68" s="29">
        <f>'Case 2_Mortality Deterioration'!D68</f>
        <v>0</v>
      </c>
      <c r="E68" s="29">
        <f>'Case 2_Mortality Deterioration'!E68</f>
        <v>0</v>
      </c>
      <c r="F68" s="29">
        <f>'Case 2_Mortality Deterioration'!F68</f>
        <v>0</v>
      </c>
      <c r="G68" s="29">
        <f>'Case 2_Mortality Deterioration'!G68</f>
        <v>0</v>
      </c>
      <c r="H68" s="70">
        <f>'Case 2_Mortality Deterioration'!H68</f>
        <v>0</v>
      </c>
      <c r="I68" s="30">
        <f>'Case 2_Mortality Deterioration'!I68</f>
        <v>0</v>
      </c>
      <c r="J68" s="30">
        <f>'Case 2_Mortality Deterioration'!J68</f>
        <v>0</v>
      </c>
      <c r="K68" s="29">
        <f>'Case 2_Mortality Deterioration'!K68</f>
        <v>0</v>
      </c>
      <c r="L68" s="29">
        <f>'Case 2_Mortality Deterioration'!L68</f>
        <v>0</v>
      </c>
    </row>
    <row r="69" spans="1:12" x14ac:dyDescent="0.2">
      <c r="A69" s="11" t="s">
        <v>92</v>
      </c>
      <c r="B69" s="43"/>
      <c r="C69" s="29">
        <f>IF(C5&lt;'Input Assumptions'!$C$21,'Case 2_Mortality Deterioration'!C69,IF(C5='Input Assumptions'!$C$21,'Case 2_Mortality Deterioration'!B39-C39,B39-C39))</f>
        <v>0</v>
      </c>
      <c r="D69" s="29">
        <f>IF(D5&lt;'Input Assumptions'!$C$21,'Case 2_Mortality Deterioration'!D69,IF(D5='Input Assumptions'!$C$21,'Case 2_Mortality Deterioration'!C39-D39,C39-D39))</f>
        <v>0</v>
      </c>
      <c r="E69" s="29">
        <f>IF(E5&lt;'Input Assumptions'!$C$21,'Case 2_Mortality Deterioration'!E69,IF(E5='Input Assumptions'!$C$21,'Case 2_Mortality Deterioration'!D39-E39,D39-E39))</f>
        <v>0</v>
      </c>
      <c r="F69" s="29">
        <f>IF(F5&lt;'Input Assumptions'!$C$21,'Case 2_Mortality Deterioration'!F69,IF(F5='Input Assumptions'!$C$21,'Case 2_Mortality Deterioration'!E39-F39,E39-F39))</f>
        <v>0</v>
      </c>
      <c r="G69" s="29">
        <f>IF(G5&lt;'Input Assumptions'!$C$21,'Case 2_Mortality Deterioration'!G69,IF(G5='Input Assumptions'!$C$21,'Case 2_Mortality Deterioration'!F39-G39,F39-G39))</f>
        <v>0</v>
      </c>
      <c r="H69" s="70">
        <f>IF(H5&lt;'Input Assumptions'!$C$21,'Case 2_Mortality Deterioration'!H69,IF(H5='Input Assumptions'!$C$21,'Case 2_Mortality Deterioration'!G39-H39,G39-H39))</f>
        <v>0</v>
      </c>
      <c r="I69" s="30">
        <f>IF(I5&lt;'Input Assumptions'!$C$21,'Case 2_Mortality Deterioration'!I69,IF(I5='Input Assumptions'!$C$21,'Case 2_Mortality Deterioration'!H39-I39,H39-I39))</f>
        <v>0</v>
      </c>
      <c r="J69" s="30">
        <f>IF(J5&lt;'Input Assumptions'!$C$21,'Case 2_Mortality Deterioration'!J69,IF(J5='Input Assumptions'!$C$21,'Case 2_Mortality Deterioration'!I39-J39,I39-J39))</f>
        <v>0</v>
      </c>
      <c r="K69" s="29">
        <f>IF(K5&lt;'Input Assumptions'!$C$21,'Case 2_Mortality Deterioration'!K69,IF(K5='Input Assumptions'!$C$21,'Case 2_Mortality Deterioration'!J39-K39,J39-K39))</f>
        <v>0</v>
      </c>
      <c r="L69" s="29">
        <f>IF(L5&lt;'Input Assumptions'!$C$21,'Case 2_Mortality Deterioration'!L69,IF(L5='Input Assumptions'!$C$21,'Case 2_Mortality Deterioration'!K39-L39,K39-L39))</f>
        <v>0</v>
      </c>
    </row>
    <row r="70" spans="1:12" x14ac:dyDescent="0.2">
      <c r="A70" s="11" t="s">
        <v>57</v>
      </c>
      <c r="B70" s="43"/>
      <c r="C70" s="29" t="e">
        <f>IF(C5&lt;'Input Assumptions'!$C$21,'Case 2_Mortality Deterioration'!C70,-C53)</f>
        <v>#DIV/0!</v>
      </c>
      <c r="D70" s="29" t="e">
        <f>IF(D5&lt;'Input Assumptions'!$C$21,'Case 2_Mortality Deterioration'!D70,-D53)</f>
        <v>#DIV/0!</v>
      </c>
      <c r="E70" s="29" t="e">
        <f>IF(E5&lt;'Input Assumptions'!$C$21,'Case 2_Mortality Deterioration'!E70,-E53)</f>
        <v>#DIV/0!</v>
      </c>
      <c r="F70" s="29" t="e">
        <f>IF(F5&lt;'Input Assumptions'!$C$21,'Case 2_Mortality Deterioration'!F70,-F53)</f>
        <v>#DIV/0!</v>
      </c>
      <c r="G70" s="29" t="e">
        <f>IF(G5&lt;'Input Assumptions'!$C$21,'Case 2_Mortality Deterioration'!G70,-G53)</f>
        <v>#DIV/0!</v>
      </c>
      <c r="H70" s="70" t="e">
        <f>IF(H5&lt;'Input Assumptions'!$C$21,'Case 2_Mortality Deterioration'!H70,-H53)</f>
        <v>#DIV/0!</v>
      </c>
      <c r="I70" s="30" t="e">
        <f>IF(I5&lt;'Input Assumptions'!$C$21,'Case 2_Mortality Deterioration'!I70,-I53)</f>
        <v>#DIV/0!</v>
      </c>
      <c r="J70" s="30" t="e">
        <f>IF(J5&lt;'Input Assumptions'!$C$21,'Case 2_Mortality Deterioration'!J70,-J53)</f>
        <v>#DIV/0!</v>
      </c>
      <c r="K70" s="29" t="e">
        <f>IF(K5&lt;'Input Assumptions'!$C$21,'Case 2_Mortality Deterioration'!K70,-K53)</f>
        <v>#DIV/0!</v>
      </c>
      <c r="L70" s="29" t="e">
        <f>IF(L5&lt;'Input Assumptions'!$C$21,'Case 2_Mortality Deterioration'!L70,-L53)</f>
        <v>#DIV/0!</v>
      </c>
    </row>
    <row r="71" spans="1:12" x14ac:dyDescent="0.2">
      <c r="A71" s="11" t="s">
        <v>44</v>
      </c>
      <c r="B71" s="43"/>
      <c r="C71" s="29">
        <f>IF(C5&lt;='Input Assumptions'!$C$21,'Case 2_Mortality Deterioration'!C71,-C27)</f>
        <v>0</v>
      </c>
      <c r="D71" s="29">
        <f>IF(D5&lt;='Input Assumptions'!$C$21,'Case 2_Mortality Deterioration'!D71,-D27)</f>
        <v>0</v>
      </c>
      <c r="E71" s="29">
        <f>IF(E5&lt;='Input Assumptions'!$C$21,'Case 2_Mortality Deterioration'!E71,-E27)</f>
        <v>0</v>
      </c>
      <c r="F71" s="29">
        <f>IF(F5&lt;='Input Assumptions'!$C$21,'Case 2_Mortality Deterioration'!F71,-F27)</f>
        <v>0</v>
      </c>
      <c r="G71" s="29">
        <f>IF(G5&lt;='Input Assumptions'!$C$21,'Case 2_Mortality Deterioration'!G71,-G27)</f>
        <v>0</v>
      </c>
      <c r="H71" s="70">
        <f>IF(H5&lt;='Input Assumptions'!$C$21,'Case 2_Mortality Deterioration'!H71,-H27)</f>
        <v>0</v>
      </c>
      <c r="I71" s="30">
        <f>IF(I5&lt;='Input Assumptions'!$C$21,'Case 2_Mortality Deterioration'!I71,-I27)</f>
        <v>0</v>
      </c>
      <c r="J71" s="30">
        <f>IF(J5&lt;='Input Assumptions'!$C$21,'Case 2_Mortality Deterioration'!J71,-J27)</f>
        <v>0</v>
      </c>
      <c r="K71" s="29">
        <f>IF(K5&lt;='Input Assumptions'!$C$21,'Case 2_Mortality Deterioration'!K71,-K27)</f>
        <v>0</v>
      </c>
      <c r="L71" s="29">
        <f>IF(L5&lt;='Input Assumptions'!$C$21,'Case 2_Mortality Deterioration'!L71,-L27)</f>
        <v>0</v>
      </c>
    </row>
    <row r="72" spans="1:12" x14ac:dyDescent="0.2">
      <c r="A72" s="11" t="s">
        <v>45</v>
      </c>
      <c r="B72" s="43"/>
      <c r="C72" s="29">
        <f>IF(C5&lt;='Input Assumptions'!$C$21,'Case 2_Mortality Deterioration'!C72,-SUM(C23:C26))</f>
        <v>0</v>
      </c>
      <c r="D72" s="29">
        <f>IF(D5&lt;='Input Assumptions'!$C$21,'Case 2_Mortality Deterioration'!D72,-SUM(D23:D26))</f>
        <v>0</v>
      </c>
      <c r="E72" s="29">
        <f>IF(E5&lt;='Input Assumptions'!$C$21,'Case 2_Mortality Deterioration'!E72,-SUM(E23:E26))</f>
        <v>0</v>
      </c>
      <c r="F72" s="29">
        <f>IF(F5&lt;='Input Assumptions'!$C$21,'Case 2_Mortality Deterioration'!F72,-SUM(F23:F26))</f>
        <v>0</v>
      </c>
      <c r="G72" s="29">
        <f>IF(G5&lt;='Input Assumptions'!$C$21,'Case 2_Mortality Deterioration'!G72,-SUM(G23:G26))</f>
        <v>0</v>
      </c>
      <c r="H72" s="70">
        <f>IF(H5&lt;='Input Assumptions'!$C$21,'Case 2_Mortality Deterioration'!H72,-SUM(H23:H26))</f>
        <v>0</v>
      </c>
      <c r="I72" s="30">
        <f>IF(I5&lt;='Input Assumptions'!$C$21,'Case 2_Mortality Deterioration'!I72,-SUM(I23:I26))</f>
        <v>0</v>
      </c>
      <c r="J72" s="30">
        <f>IF(J5&lt;='Input Assumptions'!$C$21,'Case 2_Mortality Deterioration'!J72,-SUM(J23:J26))</f>
        <v>0</v>
      </c>
      <c r="K72" s="29">
        <f>IF(K5&lt;='Input Assumptions'!$C$21,'Case 2_Mortality Deterioration'!K72,-SUM(K23:K26))</f>
        <v>0</v>
      </c>
      <c r="L72" s="29">
        <f>IF(L5&lt;='Input Assumptions'!$C$21,'Case 2_Mortality Deterioration'!L72,-SUM(L23:L26))</f>
        <v>0</v>
      </c>
    </row>
    <row r="73" spans="1:12" s="10" customFormat="1" x14ac:dyDescent="0.2">
      <c r="A73" s="10" t="s">
        <v>46</v>
      </c>
      <c r="B73" s="43"/>
      <c r="C73" s="33" t="e">
        <f>SUM(C68:C72)</f>
        <v>#DIV/0!</v>
      </c>
      <c r="D73" s="33" t="e">
        <f t="shared" ref="D73:L73" si="6">SUM(D68:D72)</f>
        <v>#DIV/0!</v>
      </c>
      <c r="E73" s="33" t="e">
        <f t="shared" si="6"/>
        <v>#DIV/0!</v>
      </c>
      <c r="F73" s="33" t="e">
        <f t="shared" si="6"/>
        <v>#DIV/0!</v>
      </c>
      <c r="G73" s="33" t="e">
        <f t="shared" si="6"/>
        <v>#DIV/0!</v>
      </c>
      <c r="H73" s="78" t="e">
        <f t="shared" si="6"/>
        <v>#DIV/0!</v>
      </c>
      <c r="I73" s="34" t="e">
        <f t="shared" si="6"/>
        <v>#DIV/0!</v>
      </c>
      <c r="J73" s="34" t="e">
        <f t="shared" si="6"/>
        <v>#DIV/0!</v>
      </c>
      <c r="K73" s="33" t="e">
        <f t="shared" si="6"/>
        <v>#DIV/0!</v>
      </c>
      <c r="L73" s="33" t="e">
        <f t="shared" si="6"/>
        <v>#DIV/0!</v>
      </c>
    </row>
    <row r="74" spans="1:12" ht="9" customHeight="1" x14ac:dyDescent="0.2">
      <c r="B74" s="29"/>
      <c r="C74" s="29"/>
      <c r="D74" s="29"/>
      <c r="E74" s="29"/>
      <c r="F74" s="29"/>
      <c r="G74" s="29"/>
      <c r="H74" s="70"/>
      <c r="I74" s="30"/>
      <c r="J74" s="30"/>
      <c r="K74" s="29"/>
      <c r="L74" s="29"/>
    </row>
    <row r="75" spans="1:12" x14ac:dyDescent="0.2">
      <c r="A75" s="11" t="s">
        <v>57</v>
      </c>
      <c r="B75" s="43"/>
      <c r="C75" s="29" t="e">
        <f>-C70</f>
        <v>#DIV/0!</v>
      </c>
      <c r="D75" s="29" t="e">
        <f t="shared" ref="D75:L75" si="7">-D70</f>
        <v>#DIV/0!</v>
      </c>
      <c r="E75" s="29" t="e">
        <f t="shared" si="7"/>
        <v>#DIV/0!</v>
      </c>
      <c r="F75" s="29" t="e">
        <f t="shared" si="7"/>
        <v>#DIV/0!</v>
      </c>
      <c r="G75" s="29" t="e">
        <f t="shared" si="7"/>
        <v>#DIV/0!</v>
      </c>
      <c r="H75" s="70" t="e">
        <f t="shared" si="7"/>
        <v>#DIV/0!</v>
      </c>
      <c r="I75" s="30" t="e">
        <f t="shared" si="7"/>
        <v>#DIV/0!</v>
      </c>
      <c r="J75" s="30" t="e">
        <f t="shared" si="7"/>
        <v>#DIV/0!</v>
      </c>
      <c r="K75" s="29" t="e">
        <f t="shared" si="7"/>
        <v>#DIV/0!</v>
      </c>
      <c r="L75" s="29" t="e">
        <f t="shared" si="7"/>
        <v>#DIV/0!</v>
      </c>
    </row>
    <row r="76" spans="1:12" x14ac:dyDescent="0.2">
      <c r="A76" s="11" t="s">
        <v>47</v>
      </c>
      <c r="B76" s="43"/>
      <c r="C76" s="29">
        <f>'Case 2_Mortality Deterioration'!C76</f>
        <v>0</v>
      </c>
      <c r="D76" s="29">
        <f>'Case 2_Mortality Deterioration'!D76</f>
        <v>0</v>
      </c>
      <c r="E76" s="29">
        <f>'Case 2_Mortality Deterioration'!E76</f>
        <v>0</v>
      </c>
      <c r="F76" s="29">
        <f>'Case 2_Mortality Deterioration'!F76</f>
        <v>0</v>
      </c>
      <c r="G76" s="29">
        <f>'Case 2_Mortality Deterioration'!G76</f>
        <v>0</v>
      </c>
      <c r="H76" s="70">
        <f>'Case 2_Mortality Deterioration'!H76</f>
        <v>0</v>
      </c>
      <c r="I76" s="30">
        <f>'Case 2_Mortality Deterioration'!I76</f>
        <v>0</v>
      </c>
      <c r="J76" s="30">
        <f>'Case 2_Mortality Deterioration'!J76</f>
        <v>0</v>
      </c>
      <c r="K76" s="29">
        <f>'Case 2_Mortality Deterioration'!K76</f>
        <v>0</v>
      </c>
      <c r="L76" s="29">
        <f>'Case 2_Mortality Deterioration'!L76</f>
        <v>0</v>
      </c>
    </row>
    <row r="77" spans="1:12" x14ac:dyDescent="0.2">
      <c r="A77" s="11" t="s">
        <v>48</v>
      </c>
      <c r="B77" s="43"/>
      <c r="C77" s="29">
        <f>'Case 2_Mortality Deterioration'!C77</f>
        <v>0</v>
      </c>
      <c r="D77" s="29">
        <f>'Case 2_Mortality Deterioration'!D77</f>
        <v>0</v>
      </c>
      <c r="E77" s="29">
        <f>'Case 2_Mortality Deterioration'!E77</f>
        <v>0</v>
      </c>
      <c r="F77" s="29">
        <f>'Case 2_Mortality Deterioration'!F77</f>
        <v>0</v>
      </c>
      <c r="G77" s="29">
        <f>'Case 2_Mortality Deterioration'!G77</f>
        <v>0</v>
      </c>
      <c r="H77" s="70">
        <f>'Case 2_Mortality Deterioration'!H77</f>
        <v>0</v>
      </c>
      <c r="I77" s="30">
        <f>'Case 2_Mortality Deterioration'!I77</f>
        <v>0</v>
      </c>
      <c r="J77" s="30">
        <f>'Case 2_Mortality Deterioration'!J77</f>
        <v>0</v>
      </c>
      <c r="K77" s="29">
        <f>'Case 2_Mortality Deterioration'!K77</f>
        <v>0</v>
      </c>
      <c r="L77" s="29">
        <f>'Case 2_Mortality Deterioration'!L77</f>
        <v>0</v>
      </c>
    </row>
    <row r="78" spans="1:12" s="10" customFormat="1" x14ac:dyDescent="0.2">
      <c r="A78" s="10" t="s">
        <v>49</v>
      </c>
      <c r="B78" s="43"/>
      <c r="C78" s="33" t="e">
        <f>SUM(C75:C77)</f>
        <v>#DIV/0!</v>
      </c>
      <c r="D78" s="33" t="e">
        <f t="shared" ref="D78:L78" si="8">SUM(D75:D77)</f>
        <v>#DIV/0!</v>
      </c>
      <c r="E78" s="33" t="e">
        <f t="shared" si="8"/>
        <v>#DIV/0!</v>
      </c>
      <c r="F78" s="33" t="e">
        <f t="shared" si="8"/>
        <v>#DIV/0!</v>
      </c>
      <c r="G78" s="33" t="e">
        <f t="shared" si="8"/>
        <v>#DIV/0!</v>
      </c>
      <c r="H78" s="78" t="e">
        <f t="shared" si="8"/>
        <v>#DIV/0!</v>
      </c>
      <c r="I78" s="34" t="e">
        <f t="shared" si="8"/>
        <v>#DIV/0!</v>
      </c>
      <c r="J78" s="34" t="e">
        <f t="shared" si="8"/>
        <v>#DIV/0!</v>
      </c>
      <c r="K78" s="33" t="e">
        <f t="shared" si="8"/>
        <v>#DIV/0!</v>
      </c>
      <c r="L78" s="33" t="e">
        <f t="shared" si="8"/>
        <v>#DIV/0!</v>
      </c>
    </row>
    <row r="79" spans="1:12" ht="9" customHeight="1" x14ac:dyDescent="0.2">
      <c r="B79" s="29"/>
      <c r="C79" s="29"/>
      <c r="D79" s="29"/>
      <c r="E79" s="29"/>
      <c r="F79" s="29"/>
      <c r="G79" s="29"/>
      <c r="H79" s="70"/>
      <c r="I79" s="30"/>
      <c r="J79" s="30"/>
      <c r="K79" s="29"/>
      <c r="L79" s="29"/>
    </row>
    <row r="80" spans="1:12" x14ac:dyDescent="0.2">
      <c r="A80" s="10" t="s">
        <v>50</v>
      </c>
      <c r="B80" s="43"/>
      <c r="C80" s="29">
        <f>IF(C5&lt;'Input Assumptions'!$C$21,'Case 2_Mortality Deterioration'!C80,-(C64+C45))</f>
        <v>0</v>
      </c>
      <c r="D80" s="29" t="e">
        <f>IF(D5&lt;'Input Assumptions'!$C$21,'Case 2_Mortality Deterioration'!D80,-(D64+D45))</f>
        <v>#DIV/0!</v>
      </c>
      <c r="E80" s="29" t="e">
        <f>IF(E5&lt;'Input Assumptions'!$C$21,'Case 2_Mortality Deterioration'!E80,-(E64+E45))</f>
        <v>#DIV/0!</v>
      </c>
      <c r="F80" s="29" t="e">
        <f>IF(F5&lt;'Input Assumptions'!$C$21,'Case 2_Mortality Deterioration'!F80,-(F64+F45))</f>
        <v>#DIV/0!</v>
      </c>
      <c r="G80" s="29" t="e">
        <f>IF(G5&lt;'Input Assumptions'!$C$21,'Case 2_Mortality Deterioration'!G80,-(G64+G45))</f>
        <v>#DIV/0!</v>
      </c>
      <c r="H80" s="70" t="e">
        <f>IF(H5&lt;'Input Assumptions'!$C$21,'Case 2_Mortality Deterioration'!H80,-(H64+H45))</f>
        <v>#DIV/0!</v>
      </c>
      <c r="I80" s="30" t="e">
        <f>IF(I5&lt;'Input Assumptions'!$C$21,'Case 2_Mortality Deterioration'!I80,-(I64+I45))</f>
        <v>#DIV/0!</v>
      </c>
      <c r="J80" s="30" t="e">
        <f>IF(J5&lt;'Input Assumptions'!$C$21,'Case 2_Mortality Deterioration'!J80,-(J64+J45))</f>
        <v>#DIV/0!</v>
      </c>
      <c r="K80" s="29" t="e">
        <f>IF(K5&lt;'Input Assumptions'!$C$21,'Case 2_Mortality Deterioration'!K80,-(K64+K45))</f>
        <v>#DIV/0!</v>
      </c>
      <c r="L80" s="29" t="e">
        <f>IF(L5&lt;'Input Assumptions'!$C$21,'Case 2_Mortality Deterioration'!L80,-(L64+L45))</f>
        <v>#DIV/0!</v>
      </c>
    </row>
    <row r="81" spans="1:12" ht="9" customHeight="1" x14ac:dyDescent="0.2">
      <c r="B81" s="29"/>
      <c r="C81" s="29"/>
      <c r="D81" s="29"/>
      <c r="E81" s="29"/>
      <c r="F81" s="29"/>
      <c r="G81" s="29"/>
      <c r="H81" s="70"/>
      <c r="I81" s="30"/>
      <c r="J81" s="30"/>
      <c r="K81" s="29"/>
      <c r="L81" s="29"/>
    </row>
    <row r="82" spans="1:12" x14ac:dyDescent="0.2">
      <c r="A82" s="10" t="s">
        <v>51</v>
      </c>
      <c r="B82" s="43"/>
      <c r="C82" s="29" t="e">
        <f>C73+C78+C80</f>
        <v>#DIV/0!</v>
      </c>
      <c r="D82" s="29" t="e">
        <f t="shared" ref="D82:L82" si="9">D73+D78+D80</f>
        <v>#DIV/0!</v>
      </c>
      <c r="E82" s="29" t="e">
        <f t="shared" si="9"/>
        <v>#DIV/0!</v>
      </c>
      <c r="F82" s="29" t="e">
        <f t="shared" si="9"/>
        <v>#DIV/0!</v>
      </c>
      <c r="G82" s="29" t="e">
        <f t="shared" si="9"/>
        <v>#DIV/0!</v>
      </c>
      <c r="H82" s="70" t="e">
        <f t="shared" si="9"/>
        <v>#DIV/0!</v>
      </c>
      <c r="I82" s="30" t="e">
        <f t="shared" si="9"/>
        <v>#DIV/0!</v>
      </c>
      <c r="J82" s="30" t="e">
        <f t="shared" si="9"/>
        <v>#DIV/0!</v>
      </c>
      <c r="K82" s="29" t="e">
        <f t="shared" si="9"/>
        <v>#DIV/0!</v>
      </c>
      <c r="L82" s="29" t="e">
        <f t="shared" si="9"/>
        <v>#DIV/0!</v>
      </c>
    </row>
    <row r="83" spans="1:12" ht="9" customHeight="1" x14ac:dyDescent="0.2">
      <c r="B83" s="29"/>
      <c r="C83" s="29"/>
      <c r="D83" s="29"/>
      <c r="E83" s="29"/>
      <c r="F83" s="29"/>
      <c r="G83" s="29"/>
      <c r="H83" s="70"/>
      <c r="I83" s="30"/>
      <c r="J83" s="30"/>
      <c r="K83" s="29"/>
      <c r="L83" s="29"/>
    </row>
    <row r="84" spans="1:12" s="10" customFormat="1" x14ac:dyDescent="0.2">
      <c r="A84" s="10" t="s">
        <v>88</v>
      </c>
      <c r="B84" s="43"/>
      <c r="C84" s="43"/>
      <c r="D84" s="43"/>
      <c r="E84" s="97"/>
      <c r="F84" s="43"/>
      <c r="G84" s="43"/>
      <c r="H84" s="77"/>
      <c r="I84" s="43"/>
      <c r="J84" s="43"/>
      <c r="K84" s="43"/>
      <c r="L84" s="43"/>
    </row>
    <row r="85" spans="1:12" x14ac:dyDescent="0.2">
      <c r="A85" s="11" t="s">
        <v>40</v>
      </c>
      <c r="F85" s="20"/>
      <c r="H85" s="72"/>
    </row>
    <row r="86" spans="1:12" x14ac:dyDescent="0.2">
      <c r="H86" s="72"/>
    </row>
    <row r="87" spans="1:12" s="10" customFormat="1" ht="13.5" thickBot="1" x14ac:dyDescent="0.25">
      <c r="A87" s="19" t="s">
        <v>56</v>
      </c>
      <c r="B87" s="19"/>
      <c r="C87" s="36" t="e">
        <f>C82+C84</f>
        <v>#DIV/0!</v>
      </c>
      <c r="D87" s="36" t="e">
        <f t="shared" ref="D87:L87" si="10">D82+D84</f>
        <v>#DIV/0!</v>
      </c>
      <c r="E87" s="36" t="e">
        <f t="shared" si="10"/>
        <v>#DIV/0!</v>
      </c>
      <c r="F87" s="36" t="e">
        <f t="shared" si="10"/>
        <v>#DIV/0!</v>
      </c>
      <c r="G87" s="36" t="e">
        <f t="shared" si="10"/>
        <v>#DIV/0!</v>
      </c>
      <c r="H87" s="102" t="e">
        <f t="shared" si="10"/>
        <v>#DIV/0!</v>
      </c>
      <c r="I87" s="37" t="e">
        <f t="shared" si="10"/>
        <v>#DIV/0!</v>
      </c>
      <c r="J87" s="37" t="e">
        <f t="shared" si="10"/>
        <v>#DIV/0!</v>
      </c>
      <c r="K87" s="36" t="e">
        <f t="shared" si="10"/>
        <v>#DIV/0!</v>
      </c>
      <c r="L87" s="36" t="e">
        <f t="shared" si="10"/>
        <v>#DIV/0!</v>
      </c>
    </row>
    <row r="88" spans="1:12" x14ac:dyDescent="0.2">
      <c r="C88" s="69"/>
      <c r="D88" s="69"/>
      <c r="E88" s="69"/>
      <c r="F88" s="69"/>
      <c r="G88" s="69"/>
      <c r="H88" s="69"/>
      <c r="I88" s="69"/>
      <c r="J88" s="69"/>
      <c r="K88" s="69"/>
      <c r="L88" s="69"/>
    </row>
  </sheetData>
  <mergeCells count="3">
    <mergeCell ref="A2:L2"/>
    <mergeCell ref="I3:L3"/>
    <mergeCell ref="C3:H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showGridLines="0" workbookViewId="0">
      <selection activeCell="A3" sqref="A3"/>
    </sheetView>
  </sheetViews>
  <sheetFormatPr defaultRowHeight="12.75" x14ac:dyDescent="0.2"/>
  <cols>
    <col min="1" max="1" width="8.140625" style="8" bestFit="1" customWidth="1"/>
    <col min="2" max="2" width="10.5703125" style="8" customWidth="1"/>
  </cols>
  <sheetData>
    <row r="1" spans="1:2" ht="15.75" x14ac:dyDescent="0.25">
      <c r="A1" s="58" t="s">
        <v>71</v>
      </c>
      <c r="B1" s="1"/>
    </row>
    <row r="2" spans="1:2" x14ac:dyDescent="0.2">
      <c r="A2" s="59" t="s">
        <v>86</v>
      </c>
      <c r="B2" s="1"/>
    </row>
    <row r="4" spans="1:2" x14ac:dyDescent="0.2">
      <c r="A4" s="2" t="s">
        <v>0</v>
      </c>
      <c r="B4" s="3" t="s">
        <v>1</v>
      </c>
    </row>
    <row r="5" spans="1:2" x14ac:dyDescent="0.2">
      <c r="A5" s="4">
        <v>25</v>
      </c>
      <c r="B5" s="5">
        <v>1.0500000000000002E-3</v>
      </c>
    </row>
    <row r="6" spans="1:2" x14ac:dyDescent="0.2">
      <c r="A6" s="4">
        <v>26</v>
      </c>
      <c r="B6" s="5">
        <v>1.0500000000000002E-3</v>
      </c>
    </row>
    <row r="7" spans="1:2" x14ac:dyDescent="0.2">
      <c r="A7" s="4">
        <v>27</v>
      </c>
      <c r="B7" s="5">
        <v>1.0300000000000001E-3</v>
      </c>
    </row>
    <row r="8" spans="1:2" x14ac:dyDescent="0.2">
      <c r="A8" s="4">
        <v>28</v>
      </c>
      <c r="B8" s="5">
        <v>1.01E-3</v>
      </c>
    </row>
    <row r="9" spans="1:2" x14ac:dyDescent="0.2">
      <c r="A9" s="4">
        <v>29</v>
      </c>
      <c r="B9" s="5">
        <v>1E-3</v>
      </c>
    </row>
    <row r="10" spans="1:2" x14ac:dyDescent="0.2">
      <c r="A10" s="4">
        <v>30</v>
      </c>
      <c r="B10" s="5">
        <v>1E-3</v>
      </c>
    </row>
    <row r="11" spans="1:2" x14ac:dyDescent="0.2">
      <c r="A11" s="4">
        <v>31</v>
      </c>
      <c r="B11" s="5">
        <v>1.0400000000000001E-3</v>
      </c>
    </row>
    <row r="12" spans="1:2" x14ac:dyDescent="0.2">
      <c r="A12" s="4">
        <v>32</v>
      </c>
      <c r="B12" s="5">
        <v>1.1100000000000001E-3</v>
      </c>
    </row>
    <row r="13" spans="1:2" x14ac:dyDescent="0.2">
      <c r="A13" s="4">
        <v>33</v>
      </c>
      <c r="B13" s="5">
        <v>1.1899999999999999E-3</v>
      </c>
    </row>
    <row r="14" spans="1:2" x14ac:dyDescent="0.2">
      <c r="A14" s="4">
        <v>34</v>
      </c>
      <c r="B14" s="5">
        <v>1.2800000000000001E-3</v>
      </c>
    </row>
    <row r="15" spans="1:2" x14ac:dyDescent="0.2">
      <c r="A15" s="4">
        <v>35</v>
      </c>
      <c r="B15" s="5">
        <v>1.3700000000000001E-3</v>
      </c>
    </row>
    <row r="16" spans="1:2" x14ac:dyDescent="0.2">
      <c r="A16" s="4">
        <v>36</v>
      </c>
      <c r="B16" s="5">
        <v>1.5E-3</v>
      </c>
    </row>
    <row r="17" spans="1:2" x14ac:dyDescent="0.2">
      <c r="A17" s="4">
        <v>37</v>
      </c>
      <c r="B17" s="5">
        <v>1.6200000000000001E-3</v>
      </c>
    </row>
    <row r="18" spans="1:2" x14ac:dyDescent="0.2">
      <c r="A18" s="4">
        <v>38</v>
      </c>
      <c r="B18" s="5">
        <v>1.7600000000000001E-3</v>
      </c>
    </row>
    <row r="19" spans="1:2" x14ac:dyDescent="0.2">
      <c r="A19" s="4">
        <v>39</v>
      </c>
      <c r="B19" s="5">
        <v>1.9E-3</v>
      </c>
    </row>
    <row r="20" spans="1:2" x14ac:dyDescent="0.2">
      <c r="A20" s="4">
        <v>40</v>
      </c>
      <c r="B20" s="5">
        <v>2.0600000000000002E-3</v>
      </c>
    </row>
    <row r="21" spans="1:2" x14ac:dyDescent="0.2">
      <c r="A21" s="4">
        <v>41</v>
      </c>
      <c r="B21" s="5">
        <v>2.2100000000000002E-3</v>
      </c>
    </row>
    <row r="22" spans="1:2" x14ac:dyDescent="0.2">
      <c r="A22" s="4">
        <v>42</v>
      </c>
      <c r="B22" s="6">
        <v>2.3400000000000001E-3</v>
      </c>
    </row>
    <row r="23" spans="1:2" x14ac:dyDescent="0.2">
      <c r="A23" s="4">
        <v>43</v>
      </c>
      <c r="B23" s="5">
        <v>2.3999999999999998E-3</v>
      </c>
    </row>
    <row r="24" spans="1:2" x14ac:dyDescent="0.2">
      <c r="A24" s="4">
        <v>44</v>
      </c>
      <c r="B24" s="5">
        <v>2.4700000000000004E-3</v>
      </c>
    </row>
    <row r="25" spans="1:2" x14ac:dyDescent="0.2">
      <c r="A25" s="4">
        <v>45</v>
      </c>
      <c r="B25" s="5">
        <v>2.5400000000000002E-3</v>
      </c>
    </row>
    <row r="26" spans="1:2" x14ac:dyDescent="0.2">
      <c r="A26" s="4">
        <v>46</v>
      </c>
      <c r="B26" s="5">
        <v>2.6099999999999999E-3</v>
      </c>
    </row>
    <row r="27" spans="1:2" x14ac:dyDescent="0.2">
      <c r="A27" s="4">
        <v>47</v>
      </c>
      <c r="B27" s="5">
        <v>2.6700000000000001E-3</v>
      </c>
    </row>
    <row r="28" spans="1:2" x14ac:dyDescent="0.2">
      <c r="A28" s="4">
        <v>48</v>
      </c>
      <c r="B28" s="5">
        <v>2.7400000000000002E-3</v>
      </c>
    </row>
    <row r="29" spans="1:2" x14ac:dyDescent="0.2">
      <c r="A29" s="4">
        <v>49</v>
      </c>
      <c r="B29" s="5">
        <v>2.81E-3</v>
      </c>
    </row>
    <row r="30" spans="1:2" x14ac:dyDescent="0.2">
      <c r="A30" s="4">
        <v>50</v>
      </c>
      <c r="B30" s="5">
        <v>2.9300000000000003E-3</v>
      </c>
    </row>
    <row r="31" spans="1:2" x14ac:dyDescent="0.2">
      <c r="A31" s="4">
        <v>51</v>
      </c>
      <c r="B31" s="5">
        <v>3.0899999999999999E-3</v>
      </c>
    </row>
    <row r="32" spans="1:2" x14ac:dyDescent="0.2">
      <c r="A32" s="4">
        <v>52</v>
      </c>
      <c r="B32" s="5">
        <v>3.2799999999999999E-3</v>
      </c>
    </row>
    <row r="33" spans="1:2" x14ac:dyDescent="0.2">
      <c r="A33" s="4">
        <v>53</v>
      </c>
      <c r="B33" s="5">
        <v>3.5000000000000001E-3</v>
      </c>
    </row>
    <row r="34" spans="1:2" x14ac:dyDescent="0.2">
      <c r="A34" s="4">
        <v>54</v>
      </c>
      <c r="B34" s="5">
        <v>3.7499999999999999E-3</v>
      </c>
    </row>
    <row r="35" spans="1:2" x14ac:dyDescent="0.2">
      <c r="A35" s="4">
        <v>55</v>
      </c>
      <c r="B35" s="5">
        <v>4.0499999999999998E-3</v>
      </c>
    </row>
    <row r="36" spans="1:2" x14ac:dyDescent="0.2">
      <c r="A36" s="4">
        <v>56</v>
      </c>
      <c r="B36" s="5">
        <v>4.3899999999999998E-3</v>
      </c>
    </row>
    <row r="37" spans="1:2" x14ac:dyDescent="0.2">
      <c r="A37" s="4">
        <v>57</v>
      </c>
      <c r="B37" s="5">
        <v>4.7800000000000004E-3</v>
      </c>
    </row>
    <row r="38" spans="1:2" x14ac:dyDescent="0.2">
      <c r="A38" s="4">
        <v>58</v>
      </c>
      <c r="B38" s="5">
        <v>5.2199999999999998E-3</v>
      </c>
    </row>
    <row r="39" spans="1:2" x14ac:dyDescent="0.2">
      <c r="A39" s="4">
        <v>59</v>
      </c>
      <c r="B39" s="5">
        <v>5.7400000000000003E-3</v>
      </c>
    </row>
    <row r="40" spans="1:2" x14ac:dyDescent="0.2">
      <c r="A40" s="4">
        <v>60</v>
      </c>
      <c r="B40" s="5">
        <v>6.3299999999999997E-3</v>
      </c>
    </row>
    <row r="41" spans="1:2" x14ac:dyDescent="0.2">
      <c r="A41" s="4">
        <v>61</v>
      </c>
      <c r="B41" s="5">
        <v>7.0199999999999993E-3</v>
      </c>
    </row>
    <row r="42" spans="1:2" x14ac:dyDescent="0.2">
      <c r="A42" s="4">
        <v>62</v>
      </c>
      <c r="B42" s="5">
        <v>7.79E-3</v>
      </c>
    </row>
    <row r="43" spans="1:2" x14ac:dyDescent="0.2">
      <c r="A43" s="4">
        <v>63</v>
      </c>
      <c r="B43" s="5">
        <v>8.6599999999999993E-3</v>
      </c>
    </row>
    <row r="44" spans="1:2" x14ac:dyDescent="0.2">
      <c r="A44" s="4">
        <v>64</v>
      </c>
      <c r="B44" s="5">
        <v>9.6200000000000001E-3</v>
      </c>
    </row>
    <row r="45" spans="1:2" x14ac:dyDescent="0.2">
      <c r="A45" s="4">
        <v>65</v>
      </c>
      <c r="B45" s="5">
        <v>1.064E-2</v>
      </c>
    </row>
    <row r="46" spans="1:2" x14ac:dyDescent="0.2">
      <c r="A46" s="4">
        <v>66</v>
      </c>
      <c r="B46" s="5">
        <v>1.1730000000000001E-2</v>
      </c>
    </row>
    <row r="47" spans="1:2" x14ac:dyDescent="0.2">
      <c r="A47" s="4">
        <v>67</v>
      </c>
      <c r="B47" s="5">
        <v>1.2880000000000001E-2</v>
      </c>
    </row>
    <row r="48" spans="1:2" x14ac:dyDescent="0.2">
      <c r="A48" s="4">
        <v>68</v>
      </c>
      <c r="B48" s="5">
        <v>1.413E-2</v>
      </c>
    </row>
    <row r="49" spans="1:2" x14ac:dyDescent="0.2">
      <c r="A49" s="4">
        <v>69</v>
      </c>
      <c r="B49" s="5">
        <v>1.5529999999999999E-2</v>
      </c>
    </row>
    <row r="50" spans="1:2" x14ac:dyDescent="0.2">
      <c r="A50" s="4">
        <v>70</v>
      </c>
      <c r="B50" s="5">
        <v>1.7160000000000002E-2</v>
      </c>
    </row>
    <row r="51" spans="1:2" x14ac:dyDescent="0.2">
      <c r="A51" s="4">
        <v>71</v>
      </c>
      <c r="B51" s="5">
        <v>1.9089999999999999E-2</v>
      </c>
    </row>
    <row r="52" spans="1:2" x14ac:dyDescent="0.2">
      <c r="A52" s="4">
        <v>72</v>
      </c>
      <c r="B52" s="5">
        <v>2.1340000000000001E-2</v>
      </c>
    </row>
    <row r="53" spans="1:2" x14ac:dyDescent="0.2">
      <c r="A53" s="4">
        <v>73</v>
      </c>
      <c r="B53" s="5">
        <v>2.3940000000000003E-2</v>
      </c>
    </row>
    <row r="54" spans="1:2" x14ac:dyDescent="0.2">
      <c r="A54" s="4">
        <v>74</v>
      </c>
      <c r="B54" s="5">
        <v>2.6859999999999998E-2</v>
      </c>
    </row>
    <row r="55" spans="1:2" x14ac:dyDescent="0.2">
      <c r="A55" s="4">
        <v>75</v>
      </c>
      <c r="B55" s="5">
        <v>3.006E-2</v>
      </c>
    </row>
    <row r="56" spans="1:2" x14ac:dyDescent="0.2">
      <c r="A56" s="4">
        <v>76</v>
      </c>
      <c r="B56" s="5">
        <v>3.3509999999999998E-2</v>
      </c>
    </row>
    <row r="57" spans="1:2" x14ac:dyDescent="0.2">
      <c r="A57" s="4">
        <v>77</v>
      </c>
      <c r="B57" s="5">
        <v>3.7219999999999996E-2</v>
      </c>
    </row>
    <row r="58" spans="1:2" x14ac:dyDescent="0.2">
      <c r="A58" s="4">
        <v>78</v>
      </c>
      <c r="B58" s="5">
        <v>4.1250000000000002E-2</v>
      </c>
    </row>
    <row r="59" spans="1:2" x14ac:dyDescent="0.2">
      <c r="A59" s="4">
        <v>79</v>
      </c>
      <c r="B59" s="5">
        <v>4.5770000000000005E-2</v>
      </c>
    </row>
    <row r="60" spans="1:2" x14ac:dyDescent="0.2">
      <c r="A60" s="4">
        <v>80</v>
      </c>
      <c r="B60" s="5">
        <v>5.0909999999999997E-2</v>
      </c>
    </row>
    <row r="61" spans="1:2" x14ac:dyDescent="0.2">
      <c r="A61" s="4">
        <v>81</v>
      </c>
      <c r="B61" s="5">
        <v>5.6829999999999999E-2</v>
      </c>
    </row>
    <row r="62" spans="1:2" x14ac:dyDescent="0.2">
      <c r="A62" s="4">
        <v>82</v>
      </c>
      <c r="B62" s="5">
        <v>6.3329999999999997E-2</v>
      </c>
    </row>
    <row r="63" spans="1:2" x14ac:dyDescent="0.2">
      <c r="A63" s="4">
        <v>83</v>
      </c>
      <c r="B63" s="7">
        <v>7.1389999999999995E-2</v>
      </c>
    </row>
    <row r="64" spans="1:2" x14ac:dyDescent="0.2">
      <c r="A64" s="4">
        <v>84</v>
      </c>
      <c r="B64" s="7">
        <v>8.0629999999999993E-2</v>
      </c>
    </row>
    <row r="65" spans="1:2" x14ac:dyDescent="0.2">
      <c r="A65" s="4">
        <v>85</v>
      </c>
      <c r="B65" s="7">
        <v>9.126999999999999E-2</v>
      </c>
    </row>
    <row r="66" spans="1:2" x14ac:dyDescent="0.2">
      <c r="A66" s="4">
        <v>86</v>
      </c>
      <c r="B66" s="7">
        <v>0.10346999999999999</v>
      </c>
    </row>
    <row r="67" spans="1:2" x14ac:dyDescent="0.2">
      <c r="A67" s="4">
        <v>87</v>
      </c>
      <c r="B67" s="7">
        <v>0.11724</v>
      </c>
    </row>
    <row r="68" spans="1:2" x14ac:dyDescent="0.2">
      <c r="A68" s="4">
        <v>88</v>
      </c>
      <c r="B68" s="7">
        <v>0.13258</v>
      </c>
    </row>
    <row r="69" spans="1:2" x14ac:dyDescent="0.2">
      <c r="A69" s="4">
        <v>89</v>
      </c>
      <c r="B69" s="7">
        <v>0.14893999999999999</v>
      </c>
    </row>
    <row r="70" spans="1:2" x14ac:dyDescent="0.2">
      <c r="A70" s="4">
        <v>90</v>
      </c>
      <c r="B70" s="7">
        <v>0.16612000000000002</v>
      </c>
    </row>
    <row r="71" spans="1:2" x14ac:dyDescent="0.2">
      <c r="A71" s="4">
        <v>91</v>
      </c>
      <c r="B71" s="7">
        <v>0.18355000000000002</v>
      </c>
    </row>
    <row r="72" spans="1:2" x14ac:dyDescent="0.2">
      <c r="A72" s="4">
        <v>92</v>
      </c>
      <c r="B72" s="7">
        <v>0.20075000000000001</v>
      </c>
    </row>
    <row r="73" spans="1:2" x14ac:dyDescent="0.2">
      <c r="A73" s="4">
        <v>93</v>
      </c>
      <c r="B73" s="7">
        <v>0.21762000000000001</v>
      </c>
    </row>
    <row r="74" spans="1:2" x14ac:dyDescent="0.2">
      <c r="A74" s="4">
        <v>94</v>
      </c>
      <c r="B74" s="7">
        <v>0.23330999999999999</v>
      </c>
    </row>
    <row r="75" spans="1:2" x14ac:dyDescent="0.2">
      <c r="A75" s="4">
        <v>95</v>
      </c>
      <c r="B75" s="7">
        <v>0.24714</v>
      </c>
    </row>
    <row r="76" spans="1:2" x14ac:dyDescent="0.2">
      <c r="A76" s="4">
        <v>96</v>
      </c>
      <c r="B76" s="7">
        <v>0.26511000000000001</v>
      </c>
    </row>
    <row r="77" spans="1:2" x14ac:dyDescent="0.2">
      <c r="A77" s="4">
        <v>97</v>
      </c>
      <c r="B77" s="7">
        <v>0.28442000000000001</v>
      </c>
    </row>
    <row r="78" spans="1:2" x14ac:dyDescent="0.2">
      <c r="A78" s="4">
        <v>98</v>
      </c>
      <c r="B78" s="7">
        <v>0.30563000000000001</v>
      </c>
    </row>
    <row r="79" spans="1:2" x14ac:dyDescent="0.2">
      <c r="A79" s="4">
        <v>99</v>
      </c>
      <c r="B79" s="7">
        <v>0.32833000000000001</v>
      </c>
    </row>
    <row r="80" spans="1:2" x14ac:dyDescent="0.2">
      <c r="A80" s="4">
        <v>100</v>
      </c>
      <c r="B80" s="5">
        <v>0.35208999999999996</v>
      </c>
    </row>
    <row r="81" spans="1:2" x14ac:dyDescent="0.2">
      <c r="A81" s="4">
        <v>101</v>
      </c>
      <c r="B81" s="5">
        <v>0.37447000000000003</v>
      </c>
    </row>
    <row r="82" spans="1:2" x14ac:dyDescent="0.2">
      <c r="A82" s="4">
        <v>102</v>
      </c>
      <c r="B82" s="5">
        <v>0.39679999999999999</v>
      </c>
    </row>
    <row r="83" spans="1:2" x14ac:dyDescent="0.2">
      <c r="A83" s="4">
        <v>103</v>
      </c>
      <c r="B83" s="5">
        <v>0.41866000000000003</v>
      </c>
    </row>
    <row r="84" spans="1:2" x14ac:dyDescent="0.2">
      <c r="A84" s="4">
        <v>104</v>
      </c>
      <c r="B84" s="5">
        <v>0.43964999999999999</v>
      </c>
    </row>
    <row r="85" spans="1:2" x14ac:dyDescent="0.2">
      <c r="A85" s="4">
        <v>105</v>
      </c>
      <c r="B85" s="5">
        <v>0.45935999999999999</v>
      </c>
    </row>
    <row r="86" spans="1:2" x14ac:dyDescent="0.2">
      <c r="A86" s="4">
        <v>106</v>
      </c>
      <c r="B86" s="5">
        <v>0.47743000000000002</v>
      </c>
    </row>
    <row r="87" spans="1:2" x14ac:dyDescent="0.2">
      <c r="A87" s="4">
        <v>107</v>
      </c>
      <c r="B87" s="5">
        <v>0.50331999999999999</v>
      </c>
    </row>
    <row r="88" spans="1:2" x14ac:dyDescent="0.2">
      <c r="A88" s="4">
        <v>108</v>
      </c>
      <c r="B88" s="5">
        <v>0.53061000000000003</v>
      </c>
    </row>
    <row r="89" spans="1:2" x14ac:dyDescent="0.2">
      <c r="A89" s="4">
        <v>109</v>
      </c>
      <c r="B89" s="5">
        <v>0.55938999999999994</v>
      </c>
    </row>
    <row r="90" spans="1:2" x14ac:dyDescent="0.2">
      <c r="A90" s="4">
        <v>110</v>
      </c>
      <c r="B90" s="5">
        <v>0.58972000000000002</v>
      </c>
    </row>
    <row r="91" spans="1:2" x14ac:dyDescent="0.2">
      <c r="A91" s="4">
        <v>111</v>
      </c>
      <c r="B91" s="5">
        <v>0.62170000000000003</v>
      </c>
    </row>
    <row r="92" spans="1:2" x14ac:dyDescent="0.2">
      <c r="A92" s="4">
        <v>112</v>
      </c>
      <c r="B92" s="5">
        <v>0.65542</v>
      </c>
    </row>
    <row r="93" spans="1:2" x14ac:dyDescent="0.2">
      <c r="A93" s="4">
        <v>113</v>
      </c>
      <c r="B93" s="5">
        <v>0.69096000000000002</v>
      </c>
    </row>
    <row r="94" spans="1:2" x14ac:dyDescent="0.2">
      <c r="A94" s="4">
        <v>114</v>
      </c>
      <c r="B94" s="5">
        <v>0.72842999999999991</v>
      </c>
    </row>
    <row r="95" spans="1:2" x14ac:dyDescent="0.2">
      <c r="A95" s="4">
        <v>115</v>
      </c>
      <c r="B95" s="5">
        <v>0.76794000000000007</v>
      </c>
    </row>
    <row r="96" spans="1:2" x14ac:dyDescent="0.2">
      <c r="A96" s="4">
        <v>116</v>
      </c>
      <c r="B96" s="5">
        <v>0.80958000000000008</v>
      </c>
    </row>
    <row r="97" spans="1:2" x14ac:dyDescent="0.2">
      <c r="A97" s="4">
        <v>117</v>
      </c>
      <c r="B97" s="5">
        <v>0.85348000000000002</v>
      </c>
    </row>
    <row r="98" spans="1:2" x14ac:dyDescent="0.2">
      <c r="A98" s="4">
        <v>118</v>
      </c>
      <c r="B98" s="5">
        <v>0.89976999999999996</v>
      </c>
    </row>
    <row r="99" spans="1:2" x14ac:dyDescent="0.2">
      <c r="A99" s="4">
        <v>119</v>
      </c>
      <c r="B99" s="5">
        <v>0.94855999999999996</v>
      </c>
    </row>
    <row r="100" spans="1:2" x14ac:dyDescent="0.2">
      <c r="A100" s="4">
        <v>120</v>
      </c>
      <c r="B100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Assumptions</vt:lpstr>
      <vt:lpstr>Case 1_Inception View</vt:lpstr>
      <vt:lpstr>Case 2_Mortality Deterioration</vt:lpstr>
      <vt:lpstr>Case 3_Discount Rate Change</vt:lpstr>
      <vt:lpstr>Mortality Table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Lin, Dave (HK/RC)</dc:creator>
  <cp:lastModifiedBy>Lin, Dave (HK/RC)</cp:lastModifiedBy>
  <dcterms:created xsi:type="dcterms:W3CDTF">2017-07-26T02:44:28Z</dcterms:created>
  <dcterms:modified xsi:type="dcterms:W3CDTF">2017-09-05T11:35:35Z</dcterms:modified>
</cp:coreProperties>
</file>