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ilu\Documents\Marketing\Seminar\ASHK\"/>
    </mc:Choice>
  </mc:AlternateContent>
  <bookViews>
    <workbookView xWindow="240" yWindow="90" windowWidth="18840" windowHeight="8520" activeTab="1"/>
  </bookViews>
  <sheets>
    <sheet name="at issue" sheetId="6" r:id="rId1"/>
    <sheet name="year 1" sheetId="8" r:id="rId2"/>
    <sheet name="year 2" sheetId="11" r:id="rId3"/>
  </sheets>
  <externalReferences>
    <externalReference r:id="rId4"/>
  </externalReferences>
  <definedNames>
    <definedName name="AcqExpPerPol" localSheetId="2">#REF!</definedName>
    <definedName name="AcqExpPerPol">#REF!</definedName>
    <definedName name="BestEstInflation" localSheetId="2">#REF!</definedName>
    <definedName name="BestEstInflation">#REF!</definedName>
    <definedName name="BestEstInvRet" localSheetId="2">#REF!</definedName>
    <definedName name="BestEstInvRet">#REF!</definedName>
    <definedName name="BestEstInvRetDown" localSheetId="2">#REF!</definedName>
    <definedName name="BestEstInvRetDown">#REF!</definedName>
    <definedName name="BestEstInvRetUp" localSheetId="2">#REF!</definedName>
    <definedName name="BestEstInvRetUp">#REF!</definedName>
    <definedName name="BestEstMortPerc" localSheetId="2">#REF!</definedName>
    <definedName name="BestEstMortPerc">#REF!</definedName>
    <definedName name="GAAPAcqExpDef" localSheetId="2">#REF!</definedName>
    <definedName name="GAAPAcqExpDef">#REF!</definedName>
    <definedName name="GAAPPADInf" localSheetId="2">#REF!</definedName>
    <definedName name="GAAPPADInf">#REF!</definedName>
    <definedName name="GAAPPADInvRet" localSheetId="2">#REF!</definedName>
    <definedName name="GAAPPADInvRet">#REF!</definedName>
    <definedName name="GAAPPADMaintExp" localSheetId="2">#REF!</definedName>
    <definedName name="GAAPPADMaintExp">#REF!</definedName>
    <definedName name="GAAPPADMaintExpDown" localSheetId="2">#REF!</definedName>
    <definedName name="GAAPPADMaintExpDown">#REF!</definedName>
    <definedName name="GAAPPADMaintExpPerPol" localSheetId="2">#REF!</definedName>
    <definedName name="GAAPPADMaintExpPerPol">#REF!</definedName>
    <definedName name="GAAPPADMaintExpUp" localSheetId="2">#REF!</definedName>
    <definedName name="GAAPPADMaintExpUp">#REF!</definedName>
    <definedName name="GAAPPADMortPerc" localSheetId="2">#REF!</definedName>
    <definedName name="GAAPPADMortPerc">#REF!</definedName>
    <definedName name="InitFace" localSheetId="2">#REF!</definedName>
    <definedName name="InitFace">#REF!</definedName>
    <definedName name="IssAge" localSheetId="2">#REF!</definedName>
    <definedName name="IssAge">#REF!</definedName>
    <definedName name="MaintExpPerPol" localSheetId="2">#REF!</definedName>
    <definedName name="MaintExpPerPol">#REF!</definedName>
    <definedName name="MaintExpPerPolDown" localSheetId="2">#REF!</definedName>
    <definedName name="MaintExpPerPolDown">#REF!</definedName>
    <definedName name="MaintExpPerPolUp" localSheetId="2">#REF!</definedName>
    <definedName name="MaintExpPerPolUp">#REF!</definedName>
    <definedName name="Premperk">'[1]Whole Life - Control'!$C$6</definedName>
    <definedName name="StatValRate" localSheetId="2">#REF!</definedName>
    <definedName name="StatValRate">#REF!</definedName>
    <definedName name="TaxRate" localSheetId="2">#REF!</definedName>
    <definedName name="TaxRate">#REF!</definedName>
    <definedName name="Term" localSheetId="2">#REF!</definedName>
    <definedName name="Term">#REF!</definedName>
    <definedName name="TSPercPrem" localSheetId="2">#REF!</definedName>
    <definedName name="TSPercPrem">#REF!</definedName>
    <definedName name="TSPercRes" localSheetId="2">#REF!</definedName>
    <definedName name="TSPercRes">#REF!</definedName>
    <definedName name="UltCommRate" localSheetId="2">#REF!</definedName>
    <definedName name="UltCommRate">#REF!</definedName>
  </definedNames>
  <calcPr calcId="152511" calcOnSave="0"/>
</workbook>
</file>

<file path=xl/calcChain.xml><?xml version="1.0" encoding="utf-8"?>
<calcChain xmlns="http://schemas.openxmlformats.org/spreadsheetml/2006/main">
  <c r="E21" i="11" l="1"/>
  <c r="F21" i="11"/>
  <c r="G21" i="11"/>
  <c r="E5" i="11"/>
  <c r="F5" i="11"/>
  <c r="G5" i="11"/>
  <c r="G16" i="11" l="1"/>
  <c r="O18" i="11"/>
  <c r="N18" i="11"/>
  <c r="M18" i="11"/>
  <c r="O17" i="11"/>
  <c r="N17" i="11"/>
  <c r="M17" i="11"/>
  <c r="O16" i="11"/>
  <c r="N16" i="11"/>
  <c r="M16" i="11"/>
  <c r="O14" i="11"/>
  <c r="N14" i="11"/>
  <c r="M14" i="11"/>
  <c r="O15" i="8"/>
  <c r="N15" i="8"/>
  <c r="M15" i="8"/>
  <c r="L15" i="8"/>
  <c r="O18" i="8"/>
  <c r="N18" i="8"/>
  <c r="M18" i="8"/>
  <c r="L18" i="8"/>
  <c r="O17" i="8"/>
  <c r="N17" i="8"/>
  <c r="M17" i="8"/>
  <c r="L17" i="8"/>
  <c r="O16" i="8"/>
  <c r="N16" i="8"/>
  <c r="M16" i="8"/>
  <c r="L16" i="8"/>
  <c r="O14" i="8"/>
  <c r="O19" i="8" s="1"/>
  <c r="N14" i="8"/>
  <c r="M14" i="8"/>
  <c r="L14" i="8"/>
  <c r="E18" i="11"/>
  <c r="E17" i="11"/>
  <c r="E16" i="11"/>
  <c r="E14" i="11"/>
  <c r="N19" i="8"/>
  <c r="M19" i="8"/>
  <c r="L19" i="8"/>
  <c r="H18" i="8"/>
  <c r="G18" i="8"/>
  <c r="F18" i="8"/>
  <c r="E18" i="8"/>
  <c r="D18" i="8"/>
  <c r="H17" i="8"/>
  <c r="G17" i="8"/>
  <c r="F17" i="8"/>
  <c r="E17" i="8"/>
  <c r="D17" i="8"/>
  <c r="H16" i="8"/>
  <c r="G16" i="8"/>
  <c r="F16" i="8"/>
  <c r="E16" i="8"/>
  <c r="D16" i="8"/>
  <c r="H15" i="8"/>
  <c r="G15" i="8"/>
  <c r="F15" i="8"/>
  <c r="E15" i="8"/>
  <c r="D15" i="8"/>
  <c r="H14" i="8"/>
  <c r="G14" i="8"/>
  <c r="F14" i="8"/>
  <c r="E14" i="8"/>
  <c r="D14" i="8"/>
  <c r="L9" i="11"/>
  <c r="K9" i="11"/>
  <c r="E9" i="11"/>
  <c r="D9" i="11"/>
  <c r="C9" i="11"/>
  <c r="O9" i="8"/>
  <c r="N9" i="8"/>
  <c r="M9" i="8"/>
  <c r="L9" i="8"/>
  <c r="K9" i="8"/>
  <c r="G9" i="8"/>
  <c r="F9" i="8"/>
  <c r="E9" i="8"/>
  <c r="D9" i="8"/>
  <c r="C9" i="8"/>
  <c r="H19" i="6"/>
  <c r="H15" i="6"/>
  <c r="G15" i="6"/>
  <c r="F15" i="6"/>
  <c r="E15" i="6"/>
  <c r="D15" i="6"/>
  <c r="C15" i="6"/>
  <c r="H18" i="6"/>
  <c r="G18" i="6"/>
  <c r="F18" i="6"/>
  <c r="E18" i="6"/>
  <c r="D18" i="6"/>
  <c r="C18" i="6"/>
  <c r="H17" i="6"/>
  <c r="G17" i="6"/>
  <c r="F17" i="6"/>
  <c r="E17" i="6"/>
  <c r="D17" i="6"/>
  <c r="C17" i="6"/>
  <c r="H16" i="6"/>
  <c r="G16" i="6"/>
  <c r="F16" i="6"/>
  <c r="E16" i="6"/>
  <c r="D16" i="6"/>
  <c r="C16" i="6"/>
  <c r="H14" i="6"/>
  <c r="G14" i="6"/>
  <c r="F14" i="6"/>
  <c r="E14" i="6"/>
  <c r="D14" i="6"/>
  <c r="C14" i="6"/>
  <c r="E19" i="6" l="1"/>
  <c r="O5" i="11"/>
  <c r="F19" i="6"/>
  <c r="E15" i="11"/>
  <c r="E19" i="11" s="1"/>
  <c r="C19" i="6"/>
  <c r="G19" i="6"/>
  <c r="G9" i="11"/>
  <c r="M5" i="11"/>
  <c r="D19" i="6"/>
  <c r="N5" i="11"/>
  <c r="N9" i="11" s="1"/>
  <c r="F17" i="11"/>
  <c r="F14" i="11"/>
  <c r="F15" i="11"/>
  <c r="F16" i="11"/>
  <c r="F18" i="11"/>
  <c r="G18" i="11"/>
  <c r="G14" i="11"/>
  <c r="G17" i="11"/>
  <c r="G15" i="11"/>
  <c r="F9" i="11"/>
  <c r="E19" i="8"/>
  <c r="D19" i="8"/>
  <c r="H19" i="8"/>
  <c r="G19" i="8"/>
  <c r="F19" i="8"/>
  <c r="F19" i="11" l="1"/>
  <c r="N15" i="11"/>
  <c r="N19" i="11" s="1"/>
  <c r="O9" i="11"/>
  <c r="O15" i="11"/>
  <c r="O19" i="11" s="1"/>
  <c r="G19" i="11"/>
  <c r="M15" i="11"/>
  <c r="M19" i="11" s="1"/>
  <c r="M9" i="11"/>
  <c r="P24" i="8" l="1"/>
  <c r="D9" i="6"/>
  <c r="G9" i="6"/>
  <c r="F9" i="6"/>
  <c r="E9" i="6"/>
  <c r="C9" i="6"/>
  <c r="P18" i="11" l="1"/>
  <c r="P17" i="11"/>
  <c r="P16" i="11"/>
  <c r="P15" i="11"/>
  <c r="P14" i="11"/>
  <c r="H18" i="11"/>
  <c r="H17" i="11"/>
  <c r="H16" i="11"/>
  <c r="H15" i="11"/>
  <c r="H14" i="11"/>
  <c r="P16" i="8"/>
  <c r="P17" i="8"/>
  <c r="P18" i="8"/>
  <c r="P15" i="8"/>
  <c r="P14" i="8"/>
  <c r="P19" i="8" s="1"/>
  <c r="C21" i="6"/>
  <c r="D21" i="6" s="1"/>
  <c r="D21" i="8" s="1"/>
  <c r="L21" i="8" l="1"/>
  <c r="L22" i="8" s="1"/>
  <c r="D30" i="8" s="1"/>
  <c r="D22" i="8"/>
  <c r="H19" i="11"/>
  <c r="P19" i="11"/>
  <c r="E21" i="6"/>
  <c r="C22" i="6"/>
  <c r="D22" i="6"/>
  <c r="F21" i="6" l="1"/>
  <c r="E21" i="8"/>
  <c r="E22" i="6"/>
  <c r="D29" i="8"/>
  <c r="D31" i="8" s="1"/>
  <c r="G21" i="6"/>
  <c r="F22" i="6"/>
  <c r="M21" i="11" l="1"/>
  <c r="M22" i="11" s="1"/>
  <c r="E30" i="11" s="1"/>
  <c r="E22" i="11"/>
  <c r="E29" i="11" s="1"/>
  <c r="M21" i="8"/>
  <c r="M22" i="8" s="1"/>
  <c r="E22" i="8"/>
  <c r="H21" i="6"/>
  <c r="G21" i="8"/>
  <c r="F21" i="8"/>
  <c r="G22" i="6"/>
  <c r="E31" i="11" l="1"/>
  <c r="N21" i="8"/>
  <c r="N22" i="8" s="1"/>
  <c r="F22" i="8"/>
  <c r="O21" i="8"/>
  <c r="O22" i="8" s="1"/>
  <c r="G22" i="8"/>
  <c r="O21" i="11"/>
  <c r="O22" i="11" s="1"/>
  <c r="G22" i="11"/>
  <c r="N21" i="11"/>
  <c r="N22" i="11" s="1"/>
  <c r="F22" i="11"/>
  <c r="H22" i="6"/>
  <c r="H21" i="11"/>
  <c r="H21" i="8"/>
  <c r="P21" i="8" l="1"/>
  <c r="P22" i="8" s="1"/>
  <c r="H22" i="8"/>
  <c r="P21" i="11"/>
  <c r="P22" i="11" s="1"/>
  <c r="H22" i="11"/>
</calcChain>
</file>

<file path=xl/sharedStrings.xml><?xml version="1.0" encoding="utf-8"?>
<sst xmlns="http://schemas.openxmlformats.org/spreadsheetml/2006/main" count="121" uniqueCount="30">
  <si>
    <t>Year</t>
  </si>
  <si>
    <t>Commissions</t>
  </si>
  <si>
    <t>Best Estimate Cashflows</t>
  </si>
  <si>
    <t>Premium</t>
  </si>
  <si>
    <t>Benefits</t>
  </si>
  <si>
    <t>Acquisition Expense</t>
  </si>
  <si>
    <t>Maintenance Expense</t>
  </si>
  <si>
    <t>Total Fulfillment Cash Flows</t>
  </si>
  <si>
    <t>Cost of Capital</t>
  </si>
  <si>
    <t>Time</t>
  </si>
  <si>
    <t>NPV of Premium</t>
  </si>
  <si>
    <t>NPV of Benefits</t>
  </si>
  <si>
    <t>NPV of Acquisition Expense</t>
  </si>
  <si>
    <t>NPV of Maintenance Expense</t>
  </si>
  <si>
    <t>NPV of Fulfilment Cash Flows</t>
  </si>
  <si>
    <t xml:space="preserve">Risk Adjustment  </t>
  </si>
  <si>
    <t>Total - 3 Building Blocks</t>
  </si>
  <si>
    <t>Discount rate</t>
  </si>
  <si>
    <t>Balance in the balance sheet</t>
  </si>
  <si>
    <t>Gain/(loss) that runs through OCI</t>
  </si>
  <si>
    <t>NPV of cashflows and liability projection</t>
  </si>
  <si>
    <t>Income statement</t>
  </si>
  <si>
    <t>Balance sheet</t>
  </si>
  <si>
    <t>Balance for the income statement</t>
  </si>
  <si>
    <t>Income statement &amp; balance sheet</t>
  </si>
  <si>
    <t>Assume BOY</t>
  </si>
  <si>
    <t>NPV of Commission</t>
  </si>
  <si>
    <t>Assume EOY</t>
  </si>
  <si>
    <t>Contractual Service Margin</t>
  </si>
  <si>
    <t>NPV of Commissions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</si>
</sst>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_(* #,##0.0_);_(* \(#,##0.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00206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6"/>
      <color rgb="FFFF0000"/>
      <name val="Arial"/>
      <family val="2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theme="3" tint="0.3999755851924192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63">
    <xf numFmtId="0" fontId="0" fillId="0" borderId="0" xfId="0"/>
    <xf numFmtId="0" fontId="4" fillId="2" borderId="0" xfId="0" applyFont="1" applyFill="1"/>
    <xf numFmtId="165" fontId="5" fillId="2" borderId="12" xfId="1" applyNumberFormat="1" applyFont="1" applyFill="1" applyBorder="1"/>
    <xf numFmtId="165" fontId="5" fillId="2" borderId="10" xfId="1" applyNumberFormat="1" applyFont="1" applyFill="1" applyBorder="1"/>
    <xf numFmtId="165" fontId="5" fillId="2" borderId="11" xfId="1" applyNumberFormat="1" applyFont="1" applyFill="1" applyBorder="1"/>
    <xf numFmtId="166" fontId="5" fillId="2" borderId="15" xfId="1" applyNumberFormat="1" applyFont="1" applyFill="1" applyBorder="1"/>
    <xf numFmtId="37" fontId="6" fillId="2" borderId="13" xfId="1" applyNumberFormat="1" applyFont="1" applyFill="1" applyBorder="1"/>
    <xf numFmtId="37" fontId="6" fillId="2" borderId="14" xfId="1" applyNumberFormat="1" applyFont="1" applyFill="1" applyBorder="1"/>
    <xf numFmtId="166" fontId="5" fillId="2" borderId="18" xfId="1" applyNumberFormat="1" applyFont="1" applyFill="1" applyBorder="1"/>
    <xf numFmtId="37" fontId="6" fillId="2" borderId="16" xfId="1" applyNumberFormat="1" applyFont="1" applyFill="1" applyBorder="1"/>
    <xf numFmtId="37" fontId="6" fillId="2" borderId="17" xfId="1" applyNumberFormat="1" applyFont="1" applyFill="1" applyBorder="1"/>
    <xf numFmtId="166" fontId="5" fillId="2" borderId="6" xfId="1" applyNumberFormat="1" applyFont="1" applyFill="1" applyBorder="1"/>
    <xf numFmtId="37" fontId="5" fillId="2" borderId="21" xfId="1" applyNumberFormat="1" applyFont="1" applyFill="1" applyBorder="1"/>
    <xf numFmtId="37" fontId="5" fillId="2" borderId="22" xfId="1" applyNumberFormat="1" applyFont="1" applyFill="1" applyBorder="1"/>
    <xf numFmtId="166" fontId="7" fillId="2" borderId="23" xfId="1" applyNumberFormat="1" applyFont="1" applyFill="1" applyBorder="1"/>
    <xf numFmtId="165" fontId="5" fillId="2" borderId="19" xfId="1" applyNumberFormat="1" applyFont="1" applyFill="1" applyBorder="1"/>
    <xf numFmtId="165" fontId="5" fillId="2" borderId="20" xfId="1" applyNumberFormat="1" applyFont="1" applyFill="1" applyBorder="1"/>
    <xf numFmtId="166" fontId="7" fillId="2" borderId="12" xfId="1" applyNumberFormat="1" applyFont="1" applyFill="1" applyBorder="1"/>
    <xf numFmtId="165" fontId="7" fillId="2" borderId="10" xfId="1" applyNumberFormat="1" applyFont="1" applyFill="1" applyBorder="1"/>
    <xf numFmtId="165" fontId="7" fillId="2" borderId="11" xfId="1" applyNumberFormat="1" applyFont="1" applyFill="1" applyBorder="1"/>
    <xf numFmtId="166" fontId="8" fillId="2" borderId="15" xfId="1" applyNumberFormat="1" applyFont="1" applyFill="1" applyBorder="1"/>
    <xf numFmtId="166" fontId="7" fillId="2" borderId="18" xfId="1" applyNumberFormat="1" applyFont="1" applyFill="1" applyBorder="1"/>
    <xf numFmtId="37" fontId="8" fillId="0" borderId="13" xfId="1" applyNumberFormat="1" applyFont="1" applyFill="1" applyBorder="1"/>
    <xf numFmtId="37" fontId="8" fillId="0" borderId="14" xfId="1" applyNumberFormat="1" applyFont="1" applyFill="1" applyBorder="1"/>
    <xf numFmtId="37" fontId="7" fillId="0" borderId="16" xfId="1" applyNumberFormat="1" applyFont="1" applyFill="1" applyBorder="1"/>
    <xf numFmtId="37" fontId="7" fillId="0" borderId="17" xfId="1" applyNumberFormat="1" applyFont="1" applyFill="1" applyBorder="1"/>
    <xf numFmtId="10" fontId="0" fillId="0" borderId="0" xfId="0" applyNumberFormat="1"/>
    <xf numFmtId="37" fontId="5" fillId="2" borderId="10" xfId="1" applyNumberFormat="1" applyFont="1" applyFill="1" applyBorder="1"/>
    <xf numFmtId="0" fontId="2" fillId="0" borderId="1" xfId="0" applyFont="1" applyBorder="1"/>
    <xf numFmtId="0" fontId="2" fillId="0" borderId="4" xfId="0" applyFont="1" applyBorder="1"/>
    <xf numFmtId="10" fontId="0" fillId="0" borderId="0" xfId="0" applyNumberFormat="1" applyBorder="1"/>
    <xf numFmtId="0" fontId="2" fillId="0" borderId="6" xfId="0" applyFont="1" applyBorder="1"/>
    <xf numFmtId="0" fontId="9" fillId="0" borderId="0" xfId="0" applyFont="1" applyFill="1"/>
    <xf numFmtId="37" fontId="6" fillId="3" borderId="13" xfId="1" applyNumberFormat="1" applyFont="1" applyFill="1" applyBorder="1"/>
    <xf numFmtId="37" fontId="6" fillId="3" borderId="14" xfId="1" applyNumberFormat="1" applyFont="1" applyFill="1" applyBorder="1"/>
    <xf numFmtId="37" fontId="7" fillId="0" borderId="0" xfId="1" applyNumberFormat="1" applyFont="1" applyFill="1" applyBorder="1"/>
    <xf numFmtId="0" fontId="0" fillId="0" borderId="0" xfId="0" applyBorder="1"/>
    <xf numFmtId="37" fontId="7" fillId="0" borderId="3" xfId="1" applyNumberFormat="1" applyFont="1" applyFill="1" applyBorder="1"/>
    <xf numFmtId="37" fontId="7" fillId="0" borderId="8" xfId="1" applyNumberFormat="1" applyFont="1" applyFill="1" applyBorder="1"/>
    <xf numFmtId="0" fontId="2" fillId="0" borderId="1" xfId="0" applyFont="1" applyFill="1" applyBorder="1"/>
    <xf numFmtId="0" fontId="2" fillId="0" borderId="4" xfId="0" applyFont="1" applyFill="1" applyBorder="1"/>
    <xf numFmtId="10" fontId="0" fillId="0" borderId="0" xfId="0" applyNumberFormat="1" applyFill="1" applyBorder="1"/>
    <xf numFmtId="0" fontId="2" fillId="0" borderId="6" xfId="0" applyFont="1" applyFill="1" applyBorder="1"/>
    <xf numFmtId="0" fontId="0" fillId="0" borderId="0" xfId="0" applyFill="1" applyBorder="1"/>
    <xf numFmtId="37" fontId="1" fillId="3" borderId="7" xfId="0" applyNumberFormat="1" applyFont="1" applyFill="1" applyBorder="1"/>
    <xf numFmtId="37" fontId="10" fillId="3" borderId="2" xfId="1" applyNumberFormat="1" applyFont="1" applyFill="1" applyBorder="1"/>
    <xf numFmtId="37" fontId="10" fillId="3" borderId="5" xfId="1" applyNumberFormat="1" applyFont="1" applyFill="1" applyBorder="1"/>
    <xf numFmtId="37" fontId="2" fillId="3" borderId="7" xfId="0" applyNumberFormat="1" applyFont="1" applyFill="1" applyBorder="1"/>
    <xf numFmtId="166" fontId="8" fillId="0" borderId="23" xfId="1" applyNumberFormat="1" applyFont="1" applyFill="1" applyBorder="1"/>
    <xf numFmtId="10" fontId="0" fillId="0" borderId="24" xfId="0" applyNumberFormat="1" applyFill="1" applyBorder="1"/>
    <xf numFmtId="10" fontId="0" fillId="0" borderId="9" xfId="0" applyNumberFormat="1" applyFill="1" applyBorder="1"/>
    <xf numFmtId="0" fontId="11" fillId="0" borderId="0" xfId="0" applyFont="1"/>
    <xf numFmtId="0" fontId="12" fillId="0" borderId="0" xfId="0" applyFont="1" applyFill="1"/>
    <xf numFmtId="10" fontId="0" fillId="3" borderId="24" xfId="0" applyNumberFormat="1" applyFill="1" applyBorder="1"/>
    <xf numFmtId="10" fontId="0" fillId="3" borderId="9" xfId="0" applyNumberFormat="1" applyFill="1" applyBorder="1"/>
    <xf numFmtId="37" fontId="8" fillId="3" borderId="13" xfId="1" applyNumberFormat="1" applyFont="1" applyFill="1" applyBorder="1"/>
    <xf numFmtId="37" fontId="8" fillId="3" borderId="14" xfId="1" applyNumberFormat="1" applyFont="1" applyFill="1" applyBorder="1"/>
    <xf numFmtId="37" fontId="7" fillId="3" borderId="16" xfId="1" applyNumberFormat="1" applyFont="1" applyFill="1" applyBorder="1"/>
    <xf numFmtId="37" fontId="7" fillId="3" borderId="17" xfId="1" applyNumberFormat="1" applyFont="1" applyFill="1" applyBorder="1"/>
    <xf numFmtId="37" fontId="1" fillId="0" borderId="8" xfId="0" applyNumberFormat="1" applyFont="1" applyBorder="1"/>
    <xf numFmtId="37" fontId="10" fillId="0" borderId="3" xfId="1" applyNumberFormat="1" applyFont="1" applyFill="1" applyBorder="1"/>
    <xf numFmtId="37" fontId="10" fillId="0" borderId="0" xfId="1" applyNumberFormat="1" applyFont="1" applyFill="1" applyBorder="1"/>
    <xf numFmtId="37" fontId="0" fillId="0" borderId="0" xfId="0" applyNumberFormat="1"/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huston/AppData/Local/Microsoft/Windows/Temporary%20Internet%20Files/Content.Outlook/NX040AGB/KKR%20Product%20Examples%20-%20Whole%20Life%20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L - IS for Slides"/>
      <sheetName val="WL - BS for Slides"/>
      <sheetName val="Whole Life - Control"/>
      <sheetName val="Whole Life - Product Stats"/>
      <sheetName val="Whole Life - Stat"/>
      <sheetName val="Whole Life - GAAP"/>
      <sheetName val="Stat to GAAP rollforward"/>
      <sheetName val="2001 CSO"/>
    </sheetNames>
    <sheetDataSet>
      <sheetData sheetId="0" refreshError="1"/>
      <sheetData sheetId="1" refreshError="1"/>
      <sheetData sheetId="2">
        <row r="6">
          <cell r="C6">
            <v>16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1"/>
  <sheetViews>
    <sheetView topLeftCell="A8" workbookViewId="0">
      <selection activeCell="C18" sqref="C18"/>
    </sheetView>
  </sheetViews>
  <sheetFormatPr defaultRowHeight="15" x14ac:dyDescent="0.25"/>
  <cols>
    <col min="2" max="2" width="36.5703125" customWidth="1"/>
    <col min="3" max="8" width="10.28515625" customWidth="1"/>
    <col min="9" max="9" width="12.140625" bestFit="1" customWidth="1"/>
  </cols>
  <sheetData>
    <row r="1" spans="2:9" ht="20.25" x14ac:dyDescent="0.3">
      <c r="B1" s="32" t="s">
        <v>24</v>
      </c>
    </row>
    <row r="2" spans="2:9" ht="21" thickBot="1" x14ac:dyDescent="0.35">
      <c r="B2" s="1" t="s">
        <v>2</v>
      </c>
    </row>
    <row r="3" spans="2:9" x14ac:dyDescent="0.25">
      <c r="B3" s="2" t="s">
        <v>0</v>
      </c>
      <c r="C3" s="27">
        <v>1</v>
      </c>
      <c r="D3" s="3">
        <v>2</v>
      </c>
      <c r="E3" s="3">
        <v>3</v>
      </c>
      <c r="F3" s="3">
        <v>4</v>
      </c>
      <c r="G3" s="4">
        <v>5</v>
      </c>
    </row>
    <row r="4" spans="2:9" x14ac:dyDescent="0.25">
      <c r="B4" s="5" t="s">
        <v>3</v>
      </c>
      <c r="C4" s="6">
        <v>10000</v>
      </c>
      <c r="D4" s="6">
        <v>0</v>
      </c>
      <c r="E4" s="6">
        <v>0</v>
      </c>
      <c r="F4" s="6">
        <v>0</v>
      </c>
      <c r="G4" s="7">
        <v>0</v>
      </c>
    </row>
    <row r="5" spans="2:9" x14ac:dyDescent="0.25">
      <c r="B5" s="5" t="s">
        <v>4</v>
      </c>
      <c r="C5" s="6">
        <v>10</v>
      </c>
      <c r="D5" s="6">
        <v>15</v>
      </c>
      <c r="E5" s="6">
        <v>25</v>
      </c>
      <c r="F5" s="6">
        <v>40</v>
      </c>
      <c r="G5" s="7">
        <v>11050</v>
      </c>
    </row>
    <row r="6" spans="2:9" x14ac:dyDescent="0.25">
      <c r="B6" s="5" t="s">
        <v>1</v>
      </c>
      <c r="C6" s="6">
        <v>30</v>
      </c>
      <c r="D6" s="6">
        <v>0</v>
      </c>
      <c r="E6" s="6">
        <v>0</v>
      </c>
      <c r="F6" s="6">
        <v>0</v>
      </c>
      <c r="G6" s="7">
        <v>0</v>
      </c>
    </row>
    <row r="7" spans="2:9" x14ac:dyDescent="0.25">
      <c r="B7" s="5" t="s">
        <v>5</v>
      </c>
      <c r="C7" s="6">
        <v>10</v>
      </c>
      <c r="D7" s="6">
        <v>0</v>
      </c>
      <c r="E7" s="6">
        <v>0</v>
      </c>
      <c r="F7" s="6">
        <v>0</v>
      </c>
      <c r="G7" s="7">
        <v>0</v>
      </c>
    </row>
    <row r="8" spans="2:9" ht="15.75" thickBot="1" x14ac:dyDescent="0.3">
      <c r="B8" s="8" t="s">
        <v>6</v>
      </c>
      <c r="C8" s="9">
        <v>10</v>
      </c>
      <c r="D8" s="9">
        <v>10</v>
      </c>
      <c r="E8" s="9">
        <v>10</v>
      </c>
      <c r="F8" s="9">
        <v>10</v>
      </c>
      <c r="G8" s="10">
        <v>10</v>
      </c>
    </row>
    <row r="9" spans="2:9" ht="15.75" thickBot="1" x14ac:dyDescent="0.3">
      <c r="B9" s="11" t="s">
        <v>7</v>
      </c>
      <c r="C9" s="12">
        <f>SUM(C5:C8)-C4</f>
        <v>-9940</v>
      </c>
      <c r="D9" s="12">
        <f t="shared" ref="D9:G9" si="0">SUM(D5:D8)-D4</f>
        <v>25</v>
      </c>
      <c r="E9" s="12">
        <f t="shared" si="0"/>
        <v>35</v>
      </c>
      <c r="F9" s="12">
        <f t="shared" si="0"/>
        <v>50</v>
      </c>
      <c r="G9" s="13">
        <f t="shared" si="0"/>
        <v>11060</v>
      </c>
    </row>
    <row r="10" spans="2:9" ht="15.75" thickBot="1" x14ac:dyDescent="0.3">
      <c r="B10" s="14" t="s">
        <v>8</v>
      </c>
      <c r="C10" s="15">
        <v>0</v>
      </c>
      <c r="D10" s="15">
        <v>0</v>
      </c>
      <c r="E10" s="15">
        <v>0</v>
      </c>
      <c r="F10" s="15">
        <v>0</v>
      </c>
      <c r="G10" s="16">
        <v>0</v>
      </c>
    </row>
    <row r="12" spans="2:9" ht="21" thickBot="1" x14ac:dyDescent="0.35">
      <c r="B12" s="1" t="s">
        <v>20</v>
      </c>
    </row>
    <row r="13" spans="2:9" x14ac:dyDescent="0.25">
      <c r="B13" s="17" t="s">
        <v>9</v>
      </c>
      <c r="C13" s="27">
        <v>0</v>
      </c>
      <c r="D13" s="3">
        <v>1</v>
      </c>
      <c r="E13" s="18">
        <v>2</v>
      </c>
      <c r="F13" s="18">
        <v>3</v>
      </c>
      <c r="G13" s="18">
        <v>4</v>
      </c>
      <c r="H13" s="19">
        <v>5</v>
      </c>
    </row>
    <row r="14" spans="2:9" x14ac:dyDescent="0.25">
      <c r="B14" s="20" t="s">
        <v>10</v>
      </c>
      <c r="C14" s="22">
        <f>NPV(C$24,C4:$H4)*(1+C$24)</f>
        <v>10000</v>
      </c>
      <c r="D14" s="22">
        <f>NPV(D$24,D4:$H4)*(1+D$24)</f>
        <v>0</v>
      </c>
      <c r="E14" s="22">
        <f>NPV(E$24,E4:$H4)*(1+E$24)</f>
        <v>0</v>
      </c>
      <c r="F14" s="22">
        <f>NPV(F$24,F4:$H4)*(1+F$24)</f>
        <v>0</v>
      </c>
      <c r="G14" s="22">
        <f>NPV(G$24,G4:$H4)*(1+G$24)</f>
        <v>0</v>
      </c>
      <c r="H14" s="23">
        <f>NPV(H$24,H4:$H4)*(1+H$24)</f>
        <v>0</v>
      </c>
      <c r="I14" s="51" t="s">
        <v>25</v>
      </c>
    </row>
    <row r="15" spans="2:9" x14ac:dyDescent="0.25">
      <c r="B15" s="20" t="s">
        <v>11</v>
      </c>
      <c r="C15" s="22">
        <f>NPV(C$24,C5:$H5)</f>
        <v>9850.076202654016</v>
      </c>
      <c r="D15" s="22">
        <f>NPV(D$24,D5:$H5)</f>
        <v>10086.328107720365</v>
      </c>
      <c r="E15" s="22">
        <f>NPV(E$24,E5:$H5)</f>
        <v>10323.486310413375</v>
      </c>
      <c r="F15" s="22">
        <f>NPV(F$24,F5:$H5)</f>
        <v>10556.573468173709</v>
      </c>
      <c r="G15" s="22">
        <f>NPV(G$24,G5:$H5)</f>
        <v>10780.48780487805</v>
      </c>
      <c r="H15" s="23">
        <f>NPV(H$24,H5:$H5)</f>
        <v>0</v>
      </c>
      <c r="I15" s="52" t="s">
        <v>27</v>
      </c>
    </row>
    <row r="16" spans="2:9" x14ac:dyDescent="0.25">
      <c r="B16" s="20" t="s">
        <v>26</v>
      </c>
      <c r="C16" s="22">
        <f>NPV(C$24,C6:$H6)*(1+C$24)</f>
        <v>30</v>
      </c>
      <c r="D16" s="22">
        <f>NPV(D$24,D6:$H6)*(1+D$24)</f>
        <v>0</v>
      </c>
      <c r="E16" s="22">
        <f>NPV(E$24,E6:$H6)*(1+E$24)</f>
        <v>0</v>
      </c>
      <c r="F16" s="22">
        <f>NPV(F$24,F6:$H6)*(1+F$24)</f>
        <v>0</v>
      </c>
      <c r="G16" s="22">
        <f>NPV(G$24,G6:$H6)*(1+G$24)</f>
        <v>0</v>
      </c>
      <c r="H16" s="23">
        <f>NPV(H$24,H6:$H6)*(1+H$24)</f>
        <v>0</v>
      </c>
      <c r="I16" s="51" t="s">
        <v>25</v>
      </c>
    </row>
    <row r="17" spans="2:9" x14ac:dyDescent="0.25">
      <c r="B17" s="20" t="s">
        <v>12</v>
      </c>
      <c r="C17" s="22">
        <f>NPV(C$24,C7:$H7)*(1+C$24)</f>
        <v>10</v>
      </c>
      <c r="D17" s="22">
        <f>NPV(D$24,D7:$H7)*(1+D$24)</f>
        <v>0</v>
      </c>
      <c r="E17" s="22">
        <f>NPV(E$24,E7:$H7)*(1+E$24)</f>
        <v>0</v>
      </c>
      <c r="F17" s="22">
        <f>NPV(F$24,F7:$H7)*(1+F$24)</f>
        <v>0</v>
      </c>
      <c r="G17" s="22">
        <f>NPV(G$24,G7:$H7)*(1+G$24)</f>
        <v>0</v>
      </c>
      <c r="H17" s="23">
        <f>NPV(H$24,H7:$H7)*(1+H$24)</f>
        <v>0</v>
      </c>
      <c r="I17" s="51" t="s">
        <v>25</v>
      </c>
    </row>
    <row r="18" spans="2:9" x14ac:dyDescent="0.25">
      <c r="B18" s="20" t="s">
        <v>13</v>
      </c>
      <c r="C18" s="22">
        <f>NPV(C$24,C8:$H8)*(1+C$24)</f>
        <v>47.619742080098071</v>
      </c>
      <c r="D18" s="22">
        <f>NPV(D$24,D8:$H8)*(1+D$24)</f>
        <v>38.560235632100522</v>
      </c>
      <c r="E18" s="22">
        <f>NPV(E$24,E8:$H8)*(1+E$24)</f>
        <v>29.274241522903036</v>
      </c>
      <c r="F18" s="22">
        <f>NPV(F$24,F8:$H8)*(1+F$24)</f>
        <v>19.756097560975611</v>
      </c>
      <c r="G18" s="22">
        <f>NPV(G$24,G8:$H8)*(1+G$24)</f>
        <v>10</v>
      </c>
      <c r="H18" s="23">
        <f>NPV(H$24,H8:$H8)*(1+H$24)</f>
        <v>0</v>
      </c>
      <c r="I18" s="51" t="s">
        <v>25</v>
      </c>
    </row>
    <row r="19" spans="2:9" x14ac:dyDescent="0.25">
      <c r="B19" s="20" t="s">
        <v>14</v>
      </c>
      <c r="C19" s="22">
        <f>SUM(C15:C18)-C14</f>
        <v>-62.304055265885836</v>
      </c>
      <c r="D19" s="22">
        <f t="shared" ref="D19:H19" si="1">SUM(D15:D18)-D14</f>
        <v>10124.888343352464</v>
      </c>
      <c r="E19" s="22">
        <f t="shared" si="1"/>
        <v>10352.760551936277</v>
      </c>
      <c r="F19" s="22">
        <f t="shared" si="1"/>
        <v>10576.329565734684</v>
      </c>
      <c r="G19" s="22">
        <f t="shared" si="1"/>
        <v>10790.48780487805</v>
      </c>
      <c r="H19" s="23">
        <f t="shared" si="1"/>
        <v>0</v>
      </c>
    </row>
    <row r="20" spans="2:9" x14ac:dyDescent="0.25">
      <c r="B20" s="20" t="s">
        <v>15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  <c r="H20" s="23">
        <v>0</v>
      </c>
    </row>
    <row r="21" spans="2:9" x14ac:dyDescent="0.25">
      <c r="B21" s="20" t="s">
        <v>28</v>
      </c>
      <c r="C21" s="22">
        <f>-C19</f>
        <v>62.304055265885836</v>
      </c>
      <c r="D21" s="22">
        <f>C21-$C$21/5</f>
        <v>49.843244212708669</v>
      </c>
      <c r="E21" s="22">
        <f>D21-$C$21/5</f>
        <v>37.382433159531502</v>
      </c>
      <c r="F21" s="22">
        <f t="shared" ref="F21:H21" si="2">E21-$C$21/5</f>
        <v>24.921622106354334</v>
      </c>
      <c r="G21" s="22">
        <f t="shared" si="2"/>
        <v>12.460811053177167</v>
      </c>
      <c r="H21" s="23">
        <f t="shared" si="2"/>
        <v>0</v>
      </c>
    </row>
    <row r="22" spans="2:9" ht="15.75" thickBot="1" x14ac:dyDescent="0.3">
      <c r="B22" s="21" t="s">
        <v>16</v>
      </c>
      <c r="C22" s="24">
        <f>SUM(C19:C21)</f>
        <v>0</v>
      </c>
      <c r="D22" s="24">
        <f t="shared" ref="D22:H22" si="3">SUM(D19:D21)</f>
        <v>10174.731587565173</v>
      </c>
      <c r="E22" s="24">
        <f t="shared" si="3"/>
        <v>10390.142985095808</v>
      </c>
      <c r="F22" s="24">
        <f t="shared" si="3"/>
        <v>10601.251187841039</v>
      </c>
      <c r="G22" s="24">
        <f t="shared" si="3"/>
        <v>10802.948615931227</v>
      </c>
      <c r="H22" s="25">
        <f t="shared" si="3"/>
        <v>0</v>
      </c>
    </row>
    <row r="23" spans="2:9" ht="15.75" thickBot="1" x14ac:dyDescent="0.3"/>
    <row r="24" spans="2:9" ht="15.75" thickBot="1" x14ac:dyDescent="0.3">
      <c r="B24" s="48" t="s">
        <v>17</v>
      </c>
      <c r="C24" s="49">
        <v>2.5000000000000001E-2</v>
      </c>
      <c r="D24" s="49">
        <v>2.5000000000000001E-2</v>
      </c>
      <c r="E24" s="49">
        <v>2.5000000000000001E-2</v>
      </c>
      <c r="F24" s="49">
        <v>2.5000000000000001E-2</v>
      </c>
      <c r="G24" s="49">
        <v>2.5000000000000001E-2</v>
      </c>
      <c r="H24" s="50">
        <v>2.5000000000000001E-2</v>
      </c>
    </row>
    <row r="27" spans="2:9" x14ac:dyDescent="0.25">
      <c r="C27" s="26"/>
      <c r="D27" s="26"/>
      <c r="E27" s="26"/>
      <c r="F27" s="26"/>
      <c r="G27" s="26"/>
    </row>
    <row r="28" spans="2:9" x14ac:dyDescent="0.25">
      <c r="D28" s="26"/>
      <c r="E28" s="26"/>
      <c r="F28" s="26"/>
      <c r="G28" s="26"/>
    </row>
    <row r="29" spans="2:9" x14ac:dyDescent="0.25">
      <c r="D29" s="30"/>
      <c r="E29" s="30"/>
      <c r="F29" s="30"/>
      <c r="G29" s="30"/>
      <c r="H29" s="36"/>
    </row>
    <row r="30" spans="2:9" x14ac:dyDescent="0.25">
      <c r="D30" s="30"/>
      <c r="E30" s="30"/>
      <c r="F30" s="30"/>
      <c r="G30" s="30"/>
      <c r="H30" s="36"/>
    </row>
    <row r="31" spans="2:9" x14ac:dyDescent="0.25">
      <c r="D31" s="36"/>
      <c r="E31" s="36"/>
      <c r="F31" s="36"/>
      <c r="G31" s="36"/>
      <c r="H31" s="3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1"/>
  <sheetViews>
    <sheetView tabSelected="1" workbookViewId="0">
      <selection activeCell="E2" sqref="E2"/>
    </sheetView>
  </sheetViews>
  <sheetFormatPr defaultRowHeight="15" x14ac:dyDescent="0.25"/>
  <cols>
    <col min="2" max="2" width="36.5703125" customWidth="1"/>
    <col min="3" max="9" width="10.28515625" customWidth="1"/>
    <col min="10" max="10" width="37.140625" customWidth="1"/>
    <col min="11" max="16" width="10.28515625" customWidth="1"/>
  </cols>
  <sheetData>
    <row r="1" spans="2:16" ht="20.25" x14ac:dyDescent="0.3">
      <c r="B1" s="32" t="s">
        <v>21</v>
      </c>
      <c r="J1" s="32" t="s">
        <v>22</v>
      </c>
    </row>
    <row r="2" spans="2:16" ht="21" thickBot="1" x14ac:dyDescent="0.35">
      <c r="B2" s="1" t="s">
        <v>2</v>
      </c>
      <c r="J2" s="1" t="s">
        <v>2</v>
      </c>
    </row>
    <row r="3" spans="2:16" x14ac:dyDescent="0.25">
      <c r="B3" s="2" t="s">
        <v>0</v>
      </c>
      <c r="C3" s="27">
        <v>1</v>
      </c>
      <c r="D3" s="3">
        <v>2</v>
      </c>
      <c r="E3" s="3">
        <v>3</v>
      </c>
      <c r="F3" s="3">
        <v>4</v>
      </c>
      <c r="G3" s="4">
        <v>5</v>
      </c>
      <c r="J3" s="2" t="s">
        <v>0</v>
      </c>
      <c r="K3" s="27">
        <v>1</v>
      </c>
      <c r="L3" s="3">
        <v>2</v>
      </c>
      <c r="M3" s="3">
        <v>3</v>
      </c>
      <c r="N3" s="3">
        <v>4</v>
      </c>
      <c r="O3" s="4">
        <v>5</v>
      </c>
    </row>
    <row r="4" spans="2:16" x14ac:dyDescent="0.25">
      <c r="B4" s="5" t="s">
        <v>3</v>
      </c>
      <c r="C4" s="6">
        <v>10000</v>
      </c>
      <c r="D4" s="6">
        <v>0</v>
      </c>
      <c r="E4" s="6">
        <v>0</v>
      </c>
      <c r="F4" s="6">
        <v>0</v>
      </c>
      <c r="G4" s="7">
        <v>0</v>
      </c>
      <c r="J4" s="5" t="s">
        <v>3</v>
      </c>
      <c r="K4" s="6">
        <v>10000</v>
      </c>
      <c r="L4" s="6">
        <v>0</v>
      </c>
      <c r="M4" s="6">
        <v>0</v>
      </c>
      <c r="N4" s="6">
        <v>0</v>
      </c>
      <c r="O4" s="7">
        <v>0</v>
      </c>
    </row>
    <row r="5" spans="2:16" x14ac:dyDescent="0.25">
      <c r="B5" s="5" t="s">
        <v>4</v>
      </c>
      <c r="C5" s="6">
        <v>10</v>
      </c>
      <c r="D5" s="6">
        <v>15</v>
      </c>
      <c r="E5" s="6">
        <v>25</v>
      </c>
      <c r="F5" s="6">
        <v>40</v>
      </c>
      <c r="G5" s="7">
        <v>11050</v>
      </c>
      <c r="J5" s="5" t="s">
        <v>4</v>
      </c>
      <c r="K5" s="6">
        <v>10</v>
      </c>
      <c r="L5" s="6">
        <v>15</v>
      </c>
      <c r="M5" s="6">
        <v>25</v>
      </c>
      <c r="N5" s="6">
        <v>40</v>
      </c>
      <c r="O5" s="7">
        <v>11050</v>
      </c>
    </row>
    <row r="6" spans="2:16" x14ac:dyDescent="0.25">
      <c r="B6" s="5" t="s">
        <v>1</v>
      </c>
      <c r="C6" s="6">
        <v>30</v>
      </c>
      <c r="D6" s="6">
        <v>0</v>
      </c>
      <c r="E6" s="6">
        <v>0</v>
      </c>
      <c r="F6" s="6">
        <v>0</v>
      </c>
      <c r="G6" s="7">
        <v>0</v>
      </c>
      <c r="J6" s="5" t="s">
        <v>1</v>
      </c>
      <c r="K6" s="6">
        <v>30</v>
      </c>
      <c r="L6" s="6">
        <v>0</v>
      </c>
      <c r="M6" s="6">
        <v>0</v>
      </c>
      <c r="N6" s="6">
        <v>0</v>
      </c>
      <c r="O6" s="7">
        <v>0</v>
      </c>
    </row>
    <row r="7" spans="2:16" x14ac:dyDescent="0.25">
      <c r="B7" s="5" t="s">
        <v>5</v>
      </c>
      <c r="C7" s="6">
        <v>10</v>
      </c>
      <c r="D7" s="6">
        <v>0</v>
      </c>
      <c r="E7" s="6">
        <v>0</v>
      </c>
      <c r="F7" s="6">
        <v>0</v>
      </c>
      <c r="G7" s="7">
        <v>0</v>
      </c>
      <c r="J7" s="5" t="s">
        <v>5</v>
      </c>
      <c r="K7" s="6">
        <v>10</v>
      </c>
      <c r="L7" s="6">
        <v>0</v>
      </c>
      <c r="M7" s="6">
        <v>0</v>
      </c>
      <c r="N7" s="6">
        <v>0</v>
      </c>
      <c r="O7" s="7">
        <v>0</v>
      </c>
    </row>
    <row r="8" spans="2:16" ht="15.75" thickBot="1" x14ac:dyDescent="0.3">
      <c r="B8" s="8" t="s">
        <v>6</v>
      </c>
      <c r="C8" s="9">
        <v>10</v>
      </c>
      <c r="D8" s="9">
        <v>10</v>
      </c>
      <c r="E8" s="9">
        <v>10</v>
      </c>
      <c r="F8" s="9">
        <v>10</v>
      </c>
      <c r="G8" s="10">
        <v>10</v>
      </c>
      <c r="J8" s="8" t="s">
        <v>6</v>
      </c>
      <c r="K8" s="9">
        <v>10</v>
      </c>
      <c r="L8" s="9">
        <v>10</v>
      </c>
      <c r="M8" s="9">
        <v>10</v>
      </c>
      <c r="N8" s="9">
        <v>10</v>
      </c>
      <c r="O8" s="10">
        <v>10</v>
      </c>
    </row>
    <row r="9" spans="2:16" ht="15.75" thickBot="1" x14ac:dyDescent="0.3">
      <c r="B9" s="11" t="s">
        <v>7</v>
      </c>
      <c r="C9" s="12">
        <f>SUM(C5:C8)-C4</f>
        <v>-9940</v>
      </c>
      <c r="D9" s="12">
        <f t="shared" ref="D9:G9" si="0">SUM(D5:D8)-D4</f>
        <v>25</v>
      </c>
      <c r="E9" s="12">
        <f t="shared" si="0"/>
        <v>35</v>
      </c>
      <c r="F9" s="12">
        <f t="shared" si="0"/>
        <v>50</v>
      </c>
      <c r="G9" s="13">
        <f t="shared" si="0"/>
        <v>11060</v>
      </c>
      <c r="J9" s="11" t="s">
        <v>7</v>
      </c>
      <c r="K9" s="12">
        <f>SUM(K5:K8)-K4</f>
        <v>-9940</v>
      </c>
      <c r="L9" s="12">
        <f t="shared" ref="L9:O9" si="1">SUM(L5:L8)-L4</f>
        <v>25</v>
      </c>
      <c r="M9" s="12">
        <f t="shared" si="1"/>
        <v>35</v>
      </c>
      <c r="N9" s="12">
        <f t="shared" si="1"/>
        <v>50</v>
      </c>
      <c r="O9" s="13">
        <f t="shared" si="1"/>
        <v>11060</v>
      </c>
    </row>
    <row r="10" spans="2:16" ht="15.75" thickBot="1" x14ac:dyDescent="0.3">
      <c r="B10" s="14" t="s">
        <v>8</v>
      </c>
      <c r="C10" s="15">
        <v>0</v>
      </c>
      <c r="D10" s="15">
        <v>0</v>
      </c>
      <c r="E10" s="15">
        <v>0</v>
      </c>
      <c r="F10" s="15">
        <v>0</v>
      </c>
      <c r="G10" s="16">
        <v>0</v>
      </c>
      <c r="J10" s="14" t="s">
        <v>8</v>
      </c>
      <c r="K10" s="15">
        <v>0</v>
      </c>
      <c r="L10" s="15">
        <v>0</v>
      </c>
      <c r="M10" s="15">
        <v>0</v>
      </c>
      <c r="N10" s="15">
        <v>0</v>
      </c>
      <c r="O10" s="16">
        <v>0</v>
      </c>
    </row>
    <row r="12" spans="2:16" ht="21" thickBot="1" x14ac:dyDescent="0.35">
      <c r="B12" s="1" t="s">
        <v>20</v>
      </c>
      <c r="J12" s="1" t="s">
        <v>20</v>
      </c>
    </row>
    <row r="13" spans="2:16" x14ac:dyDescent="0.25">
      <c r="B13" s="17" t="s">
        <v>9</v>
      </c>
      <c r="C13" s="27">
        <v>0</v>
      </c>
      <c r="D13" s="3">
        <v>1</v>
      </c>
      <c r="E13" s="18">
        <v>2</v>
      </c>
      <c r="F13" s="18">
        <v>3</v>
      </c>
      <c r="G13" s="18">
        <v>4</v>
      </c>
      <c r="H13" s="19">
        <v>5</v>
      </c>
      <c r="J13" s="17" t="s">
        <v>9</v>
      </c>
      <c r="K13" s="27">
        <v>0</v>
      </c>
      <c r="L13" s="3">
        <v>1</v>
      </c>
      <c r="M13" s="18">
        <v>2</v>
      </c>
      <c r="N13" s="18">
        <v>3</v>
      </c>
      <c r="O13" s="18">
        <v>4</v>
      </c>
      <c r="P13" s="19">
        <v>5</v>
      </c>
    </row>
    <row r="14" spans="2:16" x14ac:dyDescent="0.25">
      <c r="B14" s="20" t="s">
        <v>10</v>
      </c>
      <c r="C14" s="22"/>
      <c r="D14" s="55">
        <f>NPV(D$24,D4:$H4)*(1+D$24)</f>
        <v>0</v>
      </c>
      <c r="E14" s="55">
        <f>NPV(E$24,E4:$H4)*(1+E$24)</f>
        <v>0</v>
      </c>
      <c r="F14" s="55">
        <f>NPV(F$24,F4:$H4)*(1+F$24)</f>
        <v>0</v>
      </c>
      <c r="G14" s="55">
        <f>NPV(G$24,G4:$H4)*(1+G$24)</f>
        <v>0</v>
      </c>
      <c r="H14" s="56">
        <f>NPV(H$24,H4:$H4)*(1+H$24)</f>
        <v>0</v>
      </c>
      <c r="J14" s="20" t="s">
        <v>10</v>
      </c>
      <c r="K14" s="22"/>
      <c r="L14" s="55">
        <f>NPV(L$24,L4:$P4)*(1+L$24)</f>
        <v>0</v>
      </c>
      <c r="M14" s="55">
        <f>NPV(M$24,M4:$P4)*(1+M$24)</f>
        <v>0</v>
      </c>
      <c r="N14" s="55">
        <f>NPV(N$24,N4:$P4)*(1+N$24)</f>
        <v>0</v>
      </c>
      <c r="O14" s="55">
        <f>NPV(O$24,O4:$P4)*(1+O$24)</f>
        <v>0</v>
      </c>
      <c r="P14" s="56">
        <f>NPV(P$24,P4:$P4)*(1+P$24)</f>
        <v>0</v>
      </c>
    </row>
    <row r="15" spans="2:16" x14ac:dyDescent="0.25">
      <c r="B15" s="20" t="s">
        <v>11</v>
      </c>
      <c r="C15" s="22"/>
      <c r="D15" s="55">
        <f>NPV(D$24,D5:$H5)</f>
        <v>10086.328107720365</v>
      </c>
      <c r="E15" s="55">
        <f>NPV(E$24,E5:$H5)</f>
        <v>10323.486310413375</v>
      </c>
      <c r="F15" s="55">
        <f>NPV(F$24,F5:$H5)</f>
        <v>10556.573468173709</v>
      </c>
      <c r="G15" s="55">
        <f>NPV(G$24,G5:$H5)</f>
        <v>10780.48780487805</v>
      </c>
      <c r="H15" s="56">
        <f>NPV(H$24,H5:$H5)</f>
        <v>0</v>
      </c>
      <c r="J15" s="20" t="s">
        <v>11</v>
      </c>
      <c r="K15" s="22"/>
      <c r="L15" s="55">
        <f>NPV(L$24,L5:$P5)</f>
        <v>10284.919952858754</v>
      </c>
      <c r="M15" s="55">
        <f>NPV(M$24,M5:$P5)</f>
        <v>10475.618351915931</v>
      </c>
      <c r="N15" s="55">
        <f>NPV(N$24,N5:$P5)</f>
        <v>10660.130718954249</v>
      </c>
      <c r="O15" s="55">
        <f>NPV(O$24,O5:$P5)</f>
        <v>10833.333333333334</v>
      </c>
      <c r="P15" s="56">
        <f>NPV(P$24,P5:$P5)</f>
        <v>0</v>
      </c>
    </row>
    <row r="16" spans="2:16" x14ac:dyDescent="0.25">
      <c r="B16" s="20" t="s">
        <v>29</v>
      </c>
      <c r="C16" s="22"/>
      <c r="D16" s="55">
        <f>NPV(D$24,D6:$H6)*(1+D$24)</f>
        <v>0</v>
      </c>
      <c r="E16" s="55">
        <f>NPV(E$24,E6:$H6)*(1+E$24)</f>
        <v>0</v>
      </c>
      <c r="F16" s="55">
        <f>NPV(F$24,F6:$H6)*(1+F$24)</f>
        <v>0</v>
      </c>
      <c r="G16" s="55">
        <f>NPV(G$24,G6:$H6)*(1+G$24)</f>
        <v>0</v>
      </c>
      <c r="H16" s="56">
        <f>NPV(H$24,H6:$H6)*(1+H$24)</f>
        <v>0</v>
      </c>
      <c r="J16" s="20" t="s">
        <v>29</v>
      </c>
      <c r="K16" s="22"/>
      <c r="L16" s="55">
        <f>NPV(L$24,L6:$P6)*(1+L$24)</f>
        <v>0</v>
      </c>
      <c r="M16" s="55">
        <f>NPV(M$24,M6:$P6)*(1+M$24)</f>
        <v>0</v>
      </c>
      <c r="N16" s="55">
        <f>NPV(N$24,N6:$P6)*(1+N$24)</f>
        <v>0</v>
      </c>
      <c r="O16" s="55">
        <f>NPV(O$24,O6:$P6)*(1+O$24)</f>
        <v>0</v>
      </c>
      <c r="P16" s="56">
        <f>NPV(P$24,P6:$P6)*(1+P$24)</f>
        <v>0</v>
      </c>
    </row>
    <row r="17" spans="2:16" x14ac:dyDescent="0.25">
      <c r="B17" s="20" t="s">
        <v>12</v>
      </c>
      <c r="C17" s="22"/>
      <c r="D17" s="55">
        <f>NPV(D$24,D7:$H7)*(1+D$24)</f>
        <v>0</v>
      </c>
      <c r="E17" s="55">
        <f>NPV(E$24,E7:$H7)*(1+E$24)</f>
        <v>0</v>
      </c>
      <c r="F17" s="55">
        <f>NPV(F$24,F7:$H7)*(1+F$24)</f>
        <v>0</v>
      </c>
      <c r="G17" s="55">
        <f>NPV(G$24,G7:$H7)*(1+G$24)</f>
        <v>0</v>
      </c>
      <c r="H17" s="56">
        <f>NPV(H$24,H7:$H7)*(1+H$24)</f>
        <v>0</v>
      </c>
      <c r="J17" s="20" t="s">
        <v>12</v>
      </c>
      <c r="K17" s="22"/>
      <c r="L17" s="55">
        <f>NPV(L$24,L7:$P7)*(1+L$24)</f>
        <v>0</v>
      </c>
      <c r="M17" s="55">
        <f>NPV(M$24,M7:$P7)*(1+M$24)</f>
        <v>0</v>
      </c>
      <c r="N17" s="55">
        <f>NPV(N$24,N7:$P7)*(1+N$24)</f>
        <v>0</v>
      </c>
      <c r="O17" s="55">
        <f>NPV(O$24,O7:$P7)*(1+O$24)</f>
        <v>0</v>
      </c>
      <c r="P17" s="56">
        <f>NPV(P$24,P7:$P7)*(1+P$24)</f>
        <v>0</v>
      </c>
    </row>
    <row r="18" spans="2:16" x14ac:dyDescent="0.25">
      <c r="B18" s="20" t="s">
        <v>13</v>
      </c>
      <c r="C18" s="22"/>
      <c r="D18" s="55">
        <f>NPV(D$24,D8:$H8)*(1+D$24)</f>
        <v>38.560235632100522</v>
      </c>
      <c r="E18" s="55">
        <f>NPV(E$24,E8:$H8)*(1+E$24)</f>
        <v>29.274241522903036</v>
      </c>
      <c r="F18" s="55">
        <f>NPV(F$24,F8:$H8)*(1+F$24)</f>
        <v>19.756097560975611</v>
      </c>
      <c r="G18" s="55">
        <f>NPV(G$24,G8:$H8)*(1+G$24)</f>
        <v>10</v>
      </c>
      <c r="H18" s="56">
        <f>NPV(H$24,H8:$H8)*(1+H$24)</f>
        <v>0</v>
      </c>
      <c r="J18" s="20" t="s">
        <v>13</v>
      </c>
      <c r="K18" s="22"/>
      <c r="L18" s="55">
        <f>NPV(L$24,L8:$P8)*(1+L$24)</f>
        <v>38.838832726477754</v>
      </c>
      <c r="M18" s="55">
        <f>NPV(M$24,M8:$P8)*(1+M$24)</f>
        <v>29.415609381007307</v>
      </c>
      <c r="N18" s="55">
        <f>NPV(N$24,N8:$P8)*(1+N$24)</f>
        <v>19.803921568627452</v>
      </c>
      <c r="O18" s="55">
        <f>NPV(O$24,O8:$P8)*(1+O$24)</f>
        <v>10</v>
      </c>
      <c r="P18" s="56">
        <f>NPV(P$24,P8:$P8)*(1+P$24)</f>
        <v>0</v>
      </c>
    </row>
    <row r="19" spans="2:16" x14ac:dyDescent="0.25">
      <c r="B19" s="20" t="s">
        <v>14</v>
      </c>
      <c r="C19" s="22"/>
      <c r="D19" s="55">
        <f t="shared" ref="D19:H19" si="2">SUM(D15:D18)-D14</f>
        <v>10124.888343352464</v>
      </c>
      <c r="E19" s="55">
        <f t="shared" si="2"/>
        <v>10352.760551936277</v>
      </c>
      <c r="F19" s="55">
        <f t="shared" si="2"/>
        <v>10576.329565734684</v>
      </c>
      <c r="G19" s="55">
        <f t="shared" si="2"/>
        <v>10790.48780487805</v>
      </c>
      <c r="H19" s="56">
        <f t="shared" si="2"/>
        <v>0</v>
      </c>
      <c r="J19" s="20" t="s">
        <v>14</v>
      </c>
      <c r="K19" s="22"/>
      <c r="L19" s="55">
        <f t="shared" ref="L19:P19" si="3">SUM(L15:L18)-L14</f>
        <v>10323.758785585233</v>
      </c>
      <c r="M19" s="55">
        <f t="shared" si="3"/>
        <v>10505.033961296938</v>
      </c>
      <c r="N19" s="55">
        <f t="shared" si="3"/>
        <v>10679.934640522877</v>
      </c>
      <c r="O19" s="55">
        <f t="shared" si="3"/>
        <v>10843.333333333334</v>
      </c>
      <c r="P19" s="56">
        <f t="shared" si="3"/>
        <v>0</v>
      </c>
    </row>
    <row r="20" spans="2:16" x14ac:dyDescent="0.25">
      <c r="B20" s="20" t="s">
        <v>15</v>
      </c>
      <c r="C20" s="22"/>
      <c r="D20" s="55">
        <v>0</v>
      </c>
      <c r="E20" s="55">
        <v>0</v>
      </c>
      <c r="F20" s="55">
        <v>0</v>
      </c>
      <c r="G20" s="55">
        <v>0</v>
      </c>
      <c r="H20" s="56">
        <v>0</v>
      </c>
      <c r="J20" s="20" t="s">
        <v>15</v>
      </c>
      <c r="K20" s="22"/>
      <c r="L20" s="55">
        <v>0</v>
      </c>
      <c r="M20" s="55">
        <v>0</v>
      </c>
      <c r="N20" s="55">
        <v>0</v>
      </c>
      <c r="O20" s="55">
        <v>0</v>
      </c>
      <c r="P20" s="56">
        <v>0</v>
      </c>
    </row>
    <row r="21" spans="2:16" x14ac:dyDescent="0.25">
      <c r="B21" s="20" t="s">
        <v>28</v>
      </c>
      <c r="C21" s="22"/>
      <c r="D21" s="55">
        <f>'at issue'!D21</f>
        <v>49.843244212708669</v>
      </c>
      <c r="E21" s="55">
        <f>'at issue'!E21</f>
        <v>37.382433159531502</v>
      </c>
      <c r="F21" s="55">
        <f>'at issue'!F21</f>
        <v>24.921622106354334</v>
      </c>
      <c r="G21" s="55">
        <f>'at issue'!G21</f>
        <v>12.460811053177167</v>
      </c>
      <c r="H21" s="56">
        <f>'at issue'!H21</f>
        <v>0</v>
      </c>
      <c r="J21" s="20" t="s">
        <v>28</v>
      </c>
      <c r="K21" s="22"/>
      <c r="L21" s="55">
        <f t="shared" ref="L21:P21" si="4">D21</f>
        <v>49.843244212708669</v>
      </c>
      <c r="M21" s="55">
        <f t="shared" si="4"/>
        <v>37.382433159531502</v>
      </c>
      <c r="N21" s="55">
        <f t="shared" si="4"/>
        <v>24.921622106354334</v>
      </c>
      <c r="O21" s="55">
        <f t="shared" si="4"/>
        <v>12.460811053177167</v>
      </c>
      <c r="P21" s="56">
        <f t="shared" si="4"/>
        <v>0</v>
      </c>
    </row>
    <row r="22" spans="2:16" ht="15.75" thickBot="1" x14ac:dyDescent="0.3">
      <c r="B22" s="21" t="s">
        <v>16</v>
      </c>
      <c r="C22" s="24"/>
      <c r="D22" s="57">
        <f t="shared" ref="D22:H22" si="5">SUM(D19:D21)</f>
        <v>10174.731587565173</v>
      </c>
      <c r="E22" s="57">
        <f t="shared" si="5"/>
        <v>10390.142985095808</v>
      </c>
      <c r="F22" s="57">
        <f t="shared" si="5"/>
        <v>10601.251187841039</v>
      </c>
      <c r="G22" s="57">
        <f t="shared" si="5"/>
        <v>10802.948615931227</v>
      </c>
      <c r="H22" s="58">
        <f t="shared" si="5"/>
        <v>0</v>
      </c>
      <c r="J22" s="21" t="s">
        <v>16</v>
      </c>
      <c r="K22" s="24"/>
      <c r="L22" s="57">
        <f t="shared" ref="L22:P22" si="6">SUM(L19:L21)</f>
        <v>10373.602029797941</v>
      </c>
      <c r="M22" s="57">
        <f t="shared" si="6"/>
        <v>10542.41639445647</v>
      </c>
      <c r="N22" s="57">
        <f t="shared" si="6"/>
        <v>10704.856262629231</v>
      </c>
      <c r="O22" s="57">
        <f t="shared" si="6"/>
        <v>10855.794144386511</v>
      </c>
      <c r="P22" s="58">
        <f t="shared" si="6"/>
        <v>0</v>
      </c>
    </row>
    <row r="23" spans="2:16" ht="15.75" thickBot="1" x14ac:dyDescent="0.3"/>
    <row r="24" spans="2:16" ht="15.75" thickBot="1" x14ac:dyDescent="0.3">
      <c r="B24" s="48" t="s">
        <v>17</v>
      </c>
      <c r="C24" s="49"/>
      <c r="D24" s="53">
        <v>2.5000000000000001E-2</v>
      </c>
      <c r="E24" s="53">
        <v>2.5000000000000001E-2</v>
      </c>
      <c r="F24" s="53">
        <v>2.5000000000000001E-2</v>
      </c>
      <c r="G24" s="53">
        <v>2.5000000000000001E-2</v>
      </c>
      <c r="H24" s="54">
        <v>2.5000000000000001E-2</v>
      </c>
      <c r="J24" s="48" t="s">
        <v>17</v>
      </c>
      <c r="K24" s="49"/>
      <c r="L24" s="53">
        <v>0.02</v>
      </c>
      <c r="M24" s="53">
        <v>0.02</v>
      </c>
      <c r="N24" s="53">
        <v>0.02</v>
      </c>
      <c r="O24" s="53">
        <v>0.02</v>
      </c>
      <c r="P24" s="54">
        <f>O24</f>
        <v>0.02</v>
      </c>
    </row>
    <row r="27" spans="2:16" x14ac:dyDescent="0.25">
      <c r="C27" s="26"/>
      <c r="D27" s="26"/>
      <c r="E27" s="26"/>
      <c r="F27" s="26"/>
      <c r="G27" s="26"/>
    </row>
    <row r="28" spans="2:16" ht="15.75" thickBot="1" x14ac:dyDescent="0.3">
      <c r="C28" s="26"/>
      <c r="D28" s="26"/>
      <c r="E28" s="26"/>
      <c r="F28" s="26"/>
      <c r="G28" s="26"/>
    </row>
    <row r="29" spans="2:16" x14ac:dyDescent="0.25">
      <c r="B29" s="39" t="s">
        <v>23</v>
      </c>
      <c r="C29" s="37"/>
      <c r="D29" s="45">
        <f>D22</f>
        <v>10174.731587565173</v>
      </c>
      <c r="E29" s="41"/>
      <c r="F29" s="41"/>
      <c r="G29" s="41"/>
      <c r="H29" s="43"/>
    </row>
    <row r="30" spans="2:16" x14ac:dyDescent="0.25">
      <c r="B30" s="40" t="s">
        <v>18</v>
      </c>
      <c r="C30" s="35"/>
      <c r="D30" s="46">
        <f>L22</f>
        <v>10373.602029797941</v>
      </c>
      <c r="E30" s="41"/>
      <c r="F30" s="41"/>
      <c r="G30" s="41"/>
      <c r="H30" s="43"/>
    </row>
    <row r="31" spans="2:16" ht="15.75" thickBot="1" x14ac:dyDescent="0.3">
      <c r="B31" s="42" t="s">
        <v>19</v>
      </c>
      <c r="C31" s="38"/>
      <c r="D31" s="47">
        <f>D29-D30</f>
        <v>-198.87044223276826</v>
      </c>
      <c r="E31" s="43"/>
      <c r="F31" s="43"/>
      <c r="G31" s="43"/>
      <c r="H31" s="43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1"/>
  <sheetViews>
    <sheetView workbookViewId="0">
      <selection activeCell="A2" sqref="A2"/>
    </sheetView>
  </sheetViews>
  <sheetFormatPr defaultRowHeight="15" x14ac:dyDescent="0.25"/>
  <cols>
    <col min="2" max="2" width="36.5703125" customWidth="1"/>
    <col min="3" max="9" width="10.28515625" customWidth="1"/>
    <col min="10" max="10" width="37.140625" customWidth="1"/>
    <col min="11" max="16" width="10.28515625" customWidth="1"/>
  </cols>
  <sheetData>
    <row r="1" spans="2:16" ht="20.25" x14ac:dyDescent="0.3">
      <c r="B1" s="32" t="s">
        <v>21</v>
      </c>
      <c r="J1" s="32" t="s">
        <v>22</v>
      </c>
    </row>
    <row r="2" spans="2:16" ht="21" thickBot="1" x14ac:dyDescent="0.35">
      <c r="B2" s="1" t="s">
        <v>2</v>
      </c>
      <c r="J2" s="1" t="s">
        <v>2</v>
      </c>
    </row>
    <row r="3" spans="2:16" x14ac:dyDescent="0.25">
      <c r="B3" s="2" t="s">
        <v>0</v>
      </c>
      <c r="C3" s="27">
        <v>1</v>
      </c>
      <c r="D3" s="3">
        <v>2</v>
      </c>
      <c r="E3" s="3">
        <v>3</v>
      </c>
      <c r="F3" s="3">
        <v>4</v>
      </c>
      <c r="G3" s="4">
        <v>5</v>
      </c>
      <c r="J3" s="2" t="s">
        <v>0</v>
      </c>
      <c r="K3" s="27">
        <v>1</v>
      </c>
      <c r="L3" s="3">
        <v>2</v>
      </c>
      <c r="M3" s="3">
        <v>3</v>
      </c>
      <c r="N3" s="3">
        <v>4</v>
      </c>
      <c r="O3" s="4">
        <v>5</v>
      </c>
    </row>
    <row r="4" spans="2:16" x14ac:dyDescent="0.25">
      <c r="B4" s="5" t="s">
        <v>3</v>
      </c>
      <c r="C4" s="6">
        <v>10000</v>
      </c>
      <c r="D4" s="6">
        <v>0</v>
      </c>
      <c r="E4" s="6">
        <v>0</v>
      </c>
      <c r="F4" s="6">
        <v>0</v>
      </c>
      <c r="G4" s="7">
        <v>0</v>
      </c>
      <c r="J4" s="5" t="s">
        <v>3</v>
      </c>
      <c r="K4" s="6">
        <v>10000</v>
      </c>
      <c r="L4" s="6">
        <v>0</v>
      </c>
      <c r="M4" s="6">
        <v>0</v>
      </c>
      <c r="N4" s="6">
        <v>0</v>
      </c>
      <c r="O4" s="7">
        <v>0</v>
      </c>
    </row>
    <row r="5" spans="2:16" x14ac:dyDescent="0.25">
      <c r="B5" s="5" t="s">
        <v>4</v>
      </c>
      <c r="C5" s="6">
        <v>10</v>
      </c>
      <c r="D5" s="6">
        <v>15</v>
      </c>
      <c r="E5" s="33">
        <f>'year 1'!E5+30</f>
        <v>55</v>
      </c>
      <c r="F5" s="33">
        <f>'year 1'!F5+30</f>
        <v>70</v>
      </c>
      <c r="G5" s="34">
        <f>'year 1'!G5+30</f>
        <v>11080</v>
      </c>
      <c r="J5" s="5" t="s">
        <v>4</v>
      </c>
      <c r="K5" s="6">
        <v>10</v>
      </c>
      <c r="L5" s="6">
        <v>15</v>
      </c>
      <c r="M5" s="33">
        <f>E5</f>
        <v>55</v>
      </c>
      <c r="N5" s="33">
        <f t="shared" ref="N5:O5" si="0">F5</f>
        <v>70</v>
      </c>
      <c r="O5" s="34">
        <f t="shared" si="0"/>
        <v>11080</v>
      </c>
    </row>
    <row r="6" spans="2:16" x14ac:dyDescent="0.25">
      <c r="B6" s="5" t="s">
        <v>1</v>
      </c>
      <c r="C6" s="6">
        <v>30</v>
      </c>
      <c r="D6" s="6">
        <v>0</v>
      </c>
      <c r="E6" s="6">
        <v>0</v>
      </c>
      <c r="F6" s="6">
        <v>0</v>
      </c>
      <c r="G6" s="7">
        <v>0</v>
      </c>
      <c r="J6" s="5" t="s">
        <v>1</v>
      </c>
      <c r="K6" s="6">
        <v>30</v>
      </c>
      <c r="L6" s="6">
        <v>0</v>
      </c>
      <c r="M6" s="6">
        <v>0</v>
      </c>
      <c r="N6" s="6">
        <v>0</v>
      </c>
      <c r="O6" s="7">
        <v>0</v>
      </c>
    </row>
    <row r="7" spans="2:16" x14ac:dyDescent="0.25">
      <c r="B7" s="5" t="s">
        <v>5</v>
      </c>
      <c r="C7" s="6">
        <v>10</v>
      </c>
      <c r="D7" s="6">
        <v>0</v>
      </c>
      <c r="E7" s="6">
        <v>0</v>
      </c>
      <c r="F7" s="6">
        <v>0</v>
      </c>
      <c r="G7" s="7">
        <v>0</v>
      </c>
      <c r="J7" s="5" t="s">
        <v>5</v>
      </c>
      <c r="K7" s="6">
        <v>10</v>
      </c>
      <c r="L7" s="6">
        <v>0</v>
      </c>
      <c r="M7" s="6">
        <v>0</v>
      </c>
      <c r="N7" s="6">
        <v>0</v>
      </c>
      <c r="O7" s="7">
        <v>0</v>
      </c>
    </row>
    <row r="8" spans="2:16" ht="15.75" thickBot="1" x14ac:dyDescent="0.3">
      <c r="B8" s="8" t="s">
        <v>6</v>
      </c>
      <c r="C8" s="9">
        <v>10</v>
      </c>
      <c r="D8" s="9">
        <v>10</v>
      </c>
      <c r="E8" s="9">
        <v>10</v>
      </c>
      <c r="F8" s="9">
        <v>10</v>
      </c>
      <c r="G8" s="10">
        <v>10</v>
      </c>
      <c r="J8" s="8" t="s">
        <v>6</v>
      </c>
      <c r="K8" s="9">
        <v>10</v>
      </c>
      <c r="L8" s="9">
        <v>10</v>
      </c>
      <c r="M8" s="9">
        <v>10</v>
      </c>
      <c r="N8" s="9">
        <v>10</v>
      </c>
      <c r="O8" s="10">
        <v>10</v>
      </c>
    </row>
    <row r="9" spans="2:16" ht="15.75" thickBot="1" x14ac:dyDescent="0.3">
      <c r="B9" s="11" t="s">
        <v>7</v>
      </c>
      <c r="C9" s="12">
        <f>SUM(C5:C8)-C4</f>
        <v>-9940</v>
      </c>
      <c r="D9" s="12">
        <f t="shared" ref="D9:G9" si="1">SUM(D5:D8)-D4</f>
        <v>25</v>
      </c>
      <c r="E9" s="12">
        <f t="shared" si="1"/>
        <v>65</v>
      </c>
      <c r="F9" s="12">
        <f t="shared" si="1"/>
        <v>80</v>
      </c>
      <c r="G9" s="13">
        <f t="shared" si="1"/>
        <v>11090</v>
      </c>
      <c r="J9" s="11" t="s">
        <v>7</v>
      </c>
      <c r="K9" s="12">
        <f>SUM(K5:K8)-K4</f>
        <v>-9940</v>
      </c>
      <c r="L9" s="12">
        <f t="shared" ref="L9:O9" si="2">SUM(L5:L8)-L4</f>
        <v>25</v>
      </c>
      <c r="M9" s="12">
        <f t="shared" si="2"/>
        <v>65</v>
      </c>
      <c r="N9" s="12">
        <f t="shared" si="2"/>
        <v>80</v>
      </c>
      <c r="O9" s="13">
        <f t="shared" si="2"/>
        <v>11090</v>
      </c>
    </row>
    <row r="10" spans="2:16" ht="15.75" thickBot="1" x14ac:dyDescent="0.3">
      <c r="B10" s="14" t="s">
        <v>8</v>
      </c>
      <c r="C10" s="15">
        <v>0</v>
      </c>
      <c r="D10" s="15">
        <v>0</v>
      </c>
      <c r="E10" s="15">
        <v>0</v>
      </c>
      <c r="F10" s="15">
        <v>0</v>
      </c>
      <c r="G10" s="16">
        <v>0</v>
      </c>
      <c r="J10" s="14" t="s">
        <v>8</v>
      </c>
      <c r="K10" s="15">
        <v>0</v>
      </c>
      <c r="L10" s="15">
        <v>0</v>
      </c>
      <c r="M10" s="15">
        <v>0</v>
      </c>
      <c r="N10" s="15">
        <v>0</v>
      </c>
      <c r="O10" s="16">
        <v>0</v>
      </c>
    </row>
    <row r="12" spans="2:16" ht="21" thickBot="1" x14ac:dyDescent="0.35">
      <c r="B12" s="1" t="s">
        <v>20</v>
      </c>
      <c r="J12" s="1" t="s">
        <v>20</v>
      </c>
    </row>
    <row r="13" spans="2:16" x14ac:dyDescent="0.25">
      <c r="B13" s="17" t="s">
        <v>9</v>
      </c>
      <c r="C13" s="27">
        <v>0</v>
      </c>
      <c r="D13" s="3">
        <v>1</v>
      </c>
      <c r="E13" s="18">
        <v>2</v>
      </c>
      <c r="F13" s="18">
        <v>3</v>
      </c>
      <c r="G13" s="18">
        <v>4</v>
      </c>
      <c r="H13" s="19">
        <v>5</v>
      </c>
      <c r="J13" s="17" t="s">
        <v>9</v>
      </c>
      <c r="K13" s="27">
        <v>0</v>
      </c>
      <c r="L13" s="3">
        <v>1</v>
      </c>
      <c r="M13" s="18">
        <v>2</v>
      </c>
      <c r="N13" s="18">
        <v>3</v>
      </c>
      <c r="O13" s="18">
        <v>4</v>
      </c>
      <c r="P13" s="19">
        <v>5</v>
      </c>
    </row>
    <row r="14" spans="2:16" x14ac:dyDescent="0.25">
      <c r="B14" s="20" t="s">
        <v>10</v>
      </c>
      <c r="C14" s="22"/>
      <c r="D14" s="22"/>
      <c r="E14" s="55">
        <f>NPV(E$24,E4:$H4)*(1+E$24)</f>
        <v>0</v>
      </c>
      <c r="F14" s="55">
        <f>NPV(F$24,F4:$H4)*(1+F$24)</f>
        <v>0</v>
      </c>
      <c r="G14" s="55">
        <f>NPV(G$24,G4:$H4)*(1+G$24)</f>
        <v>0</v>
      </c>
      <c r="H14" s="56">
        <f>NPV(H$24,H4:$H4)*(1+H$24)</f>
        <v>0</v>
      </c>
      <c r="J14" s="20" t="s">
        <v>10</v>
      </c>
      <c r="K14" s="22"/>
      <c r="L14" s="22"/>
      <c r="M14" s="55">
        <f>NPV(M$24,M4:$P4)*(1+M$24)</f>
        <v>0</v>
      </c>
      <c r="N14" s="55">
        <f>NPV(N$24,N4:$P4)*(1+N$24)</f>
        <v>0</v>
      </c>
      <c r="O14" s="55">
        <f>NPV(O$24,O4:$P4)*(1+O$24)</f>
        <v>0</v>
      </c>
      <c r="P14" s="56">
        <f>NPV(P$24,P4:$P4)*(1+P$24)</f>
        <v>0</v>
      </c>
    </row>
    <row r="15" spans="2:16" x14ac:dyDescent="0.25">
      <c r="B15" s="20" t="s">
        <v>11</v>
      </c>
      <c r="C15" s="22"/>
      <c r="D15" s="22"/>
      <c r="E15" s="55">
        <f>NPV(E$24,E5:$H5)</f>
        <v>10409.167017309674</v>
      </c>
      <c r="F15" s="55">
        <f>NPV(F$24,F5:$H5)</f>
        <v>10614.396192742417</v>
      </c>
      <c r="G15" s="55">
        <f>NPV(G$24,G5:$H5)</f>
        <v>10809.756097560976</v>
      </c>
      <c r="H15" s="56">
        <f>NPV(H$24,H5:$H5)</f>
        <v>0</v>
      </c>
      <c r="J15" s="20" t="s">
        <v>11</v>
      </c>
      <c r="K15" s="22"/>
      <c r="L15" s="22"/>
      <c r="M15" s="55">
        <f>NPV(M$24,M5:$P5)</f>
        <v>10562.134850095363</v>
      </c>
      <c r="N15" s="55">
        <f>NPV(N$24,N5:$P5)</f>
        <v>10718.377547097269</v>
      </c>
      <c r="O15" s="55">
        <f>NPV(O$24,O5:$P5)</f>
        <v>10862.745098039215</v>
      </c>
      <c r="P15" s="56">
        <f>NPV(P$24,P5:$P5)</f>
        <v>0</v>
      </c>
    </row>
    <row r="16" spans="2:16" x14ac:dyDescent="0.25">
      <c r="B16" s="20" t="s">
        <v>12</v>
      </c>
      <c r="C16" s="22"/>
      <c r="D16" s="22"/>
      <c r="E16" s="55">
        <f>NPV(E$24,E6:$H6)*(1+E$24)</f>
        <v>0</v>
      </c>
      <c r="F16" s="55">
        <f>NPV(F$24,F6:$H6)*(1+F$24)</f>
        <v>0</v>
      </c>
      <c r="G16" s="55">
        <f>NPV(G$24,G6:$H6)*(1+G$24)</f>
        <v>0</v>
      </c>
      <c r="H16" s="56">
        <f>NPV(H$24,H6:$H6)*(1+H$24)</f>
        <v>0</v>
      </c>
      <c r="J16" s="20" t="s">
        <v>12</v>
      </c>
      <c r="K16" s="22"/>
      <c r="L16" s="22"/>
      <c r="M16" s="55">
        <f>NPV(M$24,M6:$P6)*(1+M$24)</f>
        <v>0</v>
      </c>
      <c r="N16" s="55">
        <f>NPV(N$24,N6:$P6)*(1+N$24)</f>
        <v>0</v>
      </c>
      <c r="O16" s="55">
        <f>NPV(O$24,O6:$P6)*(1+O$24)</f>
        <v>0</v>
      </c>
      <c r="P16" s="56">
        <f>NPV(P$24,P6:$P6)*(1+P$24)</f>
        <v>0</v>
      </c>
    </row>
    <row r="17" spans="2:16" x14ac:dyDescent="0.25">
      <c r="B17" s="20" t="s">
        <v>12</v>
      </c>
      <c r="C17" s="22"/>
      <c r="D17" s="22"/>
      <c r="E17" s="55">
        <f>NPV(E$24,E7:$H7)*(1+E$24)</f>
        <v>0</v>
      </c>
      <c r="F17" s="55">
        <f>NPV(F$24,F7:$H7)*(1+F$24)</f>
        <v>0</v>
      </c>
      <c r="G17" s="55">
        <f>NPV(G$24,G7:$H7)*(1+G$24)</f>
        <v>0</v>
      </c>
      <c r="H17" s="56">
        <f>NPV(H$24,H7:$H7)*(1+H$24)</f>
        <v>0</v>
      </c>
      <c r="J17" s="20" t="s">
        <v>12</v>
      </c>
      <c r="K17" s="22"/>
      <c r="L17" s="22"/>
      <c r="M17" s="55">
        <f>NPV(M$24,M7:$P7)*(1+M$24)</f>
        <v>0</v>
      </c>
      <c r="N17" s="55">
        <f>NPV(N$24,N7:$P7)*(1+N$24)</f>
        <v>0</v>
      </c>
      <c r="O17" s="55">
        <f>NPV(O$24,O7:$P7)*(1+O$24)</f>
        <v>0</v>
      </c>
      <c r="P17" s="56">
        <f>NPV(P$24,P7:$P7)*(1+P$24)</f>
        <v>0</v>
      </c>
    </row>
    <row r="18" spans="2:16" x14ac:dyDescent="0.25">
      <c r="B18" s="20" t="s">
        <v>13</v>
      </c>
      <c r="C18" s="22"/>
      <c r="D18" s="22"/>
      <c r="E18" s="55">
        <f>NPV(E$24,E8:$H8)*(1+E$24)</f>
        <v>29.274241522903036</v>
      </c>
      <c r="F18" s="55">
        <f>NPV(F$24,F8:$H8)*(1+F$24)</f>
        <v>19.756097560975611</v>
      </c>
      <c r="G18" s="55">
        <f>NPV(G$24,G8:$H8)*(1+G$24)</f>
        <v>10</v>
      </c>
      <c r="H18" s="56">
        <f>NPV(H$24,H8:$H8)*(1+H$24)</f>
        <v>0</v>
      </c>
      <c r="J18" s="20" t="s">
        <v>13</v>
      </c>
      <c r="K18" s="22"/>
      <c r="L18" s="22"/>
      <c r="M18" s="55">
        <f>NPV(M$24,M8:$P8)*(1+M$24)</f>
        <v>29.415609381007307</v>
      </c>
      <c r="N18" s="55">
        <f>NPV(N$24,N8:$P8)*(1+N$24)</f>
        <v>19.803921568627452</v>
      </c>
      <c r="O18" s="55">
        <f>NPV(O$24,O8:$P8)*(1+O$24)</f>
        <v>10</v>
      </c>
      <c r="P18" s="56">
        <f>NPV(P$24,P8:$P8)*(1+P$24)</f>
        <v>0</v>
      </c>
    </row>
    <row r="19" spans="2:16" x14ac:dyDescent="0.25">
      <c r="B19" s="20" t="s">
        <v>14</v>
      </c>
      <c r="C19" s="22"/>
      <c r="D19" s="22"/>
      <c r="E19" s="55">
        <f t="shared" ref="E19:H19" si="3">SUM(E15:E18)-E14</f>
        <v>10438.441258832576</v>
      </c>
      <c r="F19" s="55">
        <f t="shared" si="3"/>
        <v>10634.152290303393</v>
      </c>
      <c r="G19" s="55">
        <f t="shared" si="3"/>
        <v>10819.756097560976</v>
      </c>
      <c r="H19" s="56">
        <f t="shared" si="3"/>
        <v>0</v>
      </c>
      <c r="J19" s="20" t="s">
        <v>14</v>
      </c>
      <c r="K19" s="22"/>
      <c r="L19" s="22"/>
      <c r="M19" s="55">
        <f t="shared" ref="M19:P19" si="4">SUM(M15:M18)-M14</f>
        <v>10591.55045947637</v>
      </c>
      <c r="N19" s="55">
        <f t="shared" si="4"/>
        <v>10738.181468665896</v>
      </c>
      <c r="O19" s="55">
        <f t="shared" si="4"/>
        <v>10872.745098039215</v>
      </c>
      <c r="P19" s="56">
        <f t="shared" si="4"/>
        <v>0</v>
      </c>
    </row>
    <row r="20" spans="2:16" x14ac:dyDescent="0.25">
      <c r="B20" s="20" t="s">
        <v>15</v>
      </c>
      <c r="C20" s="22"/>
      <c r="D20" s="22"/>
      <c r="E20" s="55">
        <v>0</v>
      </c>
      <c r="F20" s="55">
        <v>0</v>
      </c>
      <c r="G20" s="55">
        <v>0</v>
      </c>
      <c r="H20" s="56">
        <v>0</v>
      </c>
      <c r="J20" s="20" t="s">
        <v>15</v>
      </c>
      <c r="K20" s="22"/>
      <c r="L20" s="22"/>
      <c r="M20" s="55">
        <v>0</v>
      </c>
      <c r="N20" s="55">
        <v>0</v>
      </c>
      <c r="O20" s="55">
        <v>0</v>
      </c>
      <c r="P20" s="56">
        <v>0</v>
      </c>
    </row>
    <row r="21" spans="2:16" x14ac:dyDescent="0.25">
      <c r="B21" s="20" t="s">
        <v>28</v>
      </c>
      <c r="C21" s="22"/>
      <c r="D21" s="22"/>
      <c r="E21" s="55">
        <f>IF(E19-'at issue'!E19&gt;'at issue'!E21,0,'at issue'!E21)</f>
        <v>0</v>
      </c>
      <c r="F21" s="55">
        <f>IF(F19-'at issue'!F19&gt;'at issue'!F21,0,'at issue'!F21)</f>
        <v>0</v>
      </c>
      <c r="G21" s="55">
        <f>IF(G19-'at issue'!G19&gt;'at issue'!G21,0,'at issue'!G21)</f>
        <v>0</v>
      </c>
      <c r="H21" s="56">
        <f>'at issue'!H21</f>
        <v>0</v>
      </c>
      <c r="J21" s="20" t="s">
        <v>28</v>
      </c>
      <c r="K21" s="22"/>
      <c r="L21" s="22"/>
      <c r="M21" s="55">
        <f t="shared" ref="M21:P21" si="5">E21</f>
        <v>0</v>
      </c>
      <c r="N21" s="55">
        <f t="shared" si="5"/>
        <v>0</v>
      </c>
      <c r="O21" s="55">
        <f t="shared" si="5"/>
        <v>0</v>
      </c>
      <c r="P21" s="56">
        <f t="shared" si="5"/>
        <v>0</v>
      </c>
    </row>
    <row r="22" spans="2:16" ht="15.75" thickBot="1" x14ac:dyDescent="0.3">
      <c r="B22" s="21" t="s">
        <v>16</v>
      </c>
      <c r="C22" s="24"/>
      <c r="D22" s="24"/>
      <c r="E22" s="57">
        <f t="shared" ref="E22:H22" si="6">SUM(E19:E21)</f>
        <v>10438.441258832576</v>
      </c>
      <c r="F22" s="57">
        <f t="shared" si="6"/>
        <v>10634.152290303393</v>
      </c>
      <c r="G22" s="57">
        <f t="shared" si="6"/>
        <v>10819.756097560976</v>
      </c>
      <c r="H22" s="58">
        <f t="shared" si="6"/>
        <v>0</v>
      </c>
      <c r="J22" s="21" t="s">
        <v>16</v>
      </c>
      <c r="K22" s="24"/>
      <c r="L22" s="24"/>
      <c r="M22" s="57">
        <f t="shared" ref="M22:P22" si="7">SUM(M19:M21)</f>
        <v>10591.55045947637</v>
      </c>
      <c r="N22" s="57">
        <f t="shared" si="7"/>
        <v>10738.181468665896</v>
      </c>
      <c r="O22" s="57">
        <f t="shared" si="7"/>
        <v>10872.745098039215</v>
      </c>
      <c r="P22" s="58">
        <f t="shared" si="7"/>
        <v>0</v>
      </c>
    </row>
    <row r="23" spans="2:16" ht="15.75" thickBot="1" x14ac:dyDescent="0.3"/>
    <row r="24" spans="2:16" ht="15.75" thickBot="1" x14ac:dyDescent="0.3">
      <c r="B24" s="48" t="s">
        <v>17</v>
      </c>
      <c r="C24" s="49"/>
      <c r="D24" s="49"/>
      <c r="E24" s="53">
        <v>2.5000000000000001E-2</v>
      </c>
      <c r="F24" s="53">
        <v>2.5000000000000001E-2</v>
      </c>
      <c r="G24" s="53">
        <v>2.5000000000000001E-2</v>
      </c>
      <c r="H24" s="54">
        <v>2.5000000000000001E-2</v>
      </c>
      <c r="J24" s="48" t="s">
        <v>17</v>
      </c>
      <c r="K24" s="49"/>
      <c r="L24" s="49"/>
      <c r="M24" s="53">
        <v>0.02</v>
      </c>
      <c r="N24" s="53">
        <v>0.02</v>
      </c>
      <c r="O24" s="53">
        <v>0.02</v>
      </c>
      <c r="P24" s="54">
        <v>0.02</v>
      </c>
    </row>
    <row r="26" spans="2:16" x14ac:dyDescent="0.25">
      <c r="E26" s="62"/>
    </row>
    <row r="27" spans="2:16" x14ac:dyDescent="0.25">
      <c r="C27" s="26"/>
      <c r="D27" s="26"/>
      <c r="E27" s="26"/>
      <c r="F27" s="26"/>
      <c r="G27" s="26"/>
    </row>
    <row r="28" spans="2:16" ht="15.75" thickBot="1" x14ac:dyDescent="0.3">
      <c r="C28" s="26"/>
      <c r="D28" s="26"/>
      <c r="E28" s="26"/>
      <c r="F28" s="26"/>
      <c r="G28" s="26"/>
    </row>
    <row r="29" spans="2:16" x14ac:dyDescent="0.25">
      <c r="B29" s="28" t="s">
        <v>23</v>
      </c>
      <c r="C29" s="37"/>
      <c r="D29" s="60"/>
      <c r="E29" s="45">
        <f>E22</f>
        <v>10438.441258832576</v>
      </c>
      <c r="F29" s="30"/>
      <c r="G29" s="30"/>
      <c r="H29" s="36"/>
    </row>
    <row r="30" spans="2:16" x14ac:dyDescent="0.25">
      <c r="B30" s="29" t="s">
        <v>18</v>
      </c>
      <c r="C30" s="35"/>
      <c r="D30" s="61"/>
      <c r="E30" s="46">
        <f>M22</f>
        <v>10591.55045947637</v>
      </c>
      <c r="F30" s="30"/>
      <c r="G30" s="30"/>
      <c r="H30" s="36"/>
    </row>
    <row r="31" spans="2:16" ht="15.75" thickBot="1" x14ac:dyDescent="0.3">
      <c r="B31" s="31" t="s">
        <v>19</v>
      </c>
      <c r="C31" s="38"/>
      <c r="D31" s="59"/>
      <c r="E31" s="44">
        <f>E29-E30-'year 1'!D31</f>
        <v>45.761241588974372</v>
      </c>
      <c r="F31" s="36"/>
      <c r="G31" s="36"/>
      <c r="H31" s="3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at issue</vt:lpstr>
      <vt:lpstr>year 1</vt:lpstr>
      <vt:lpstr>year 2</vt:lpstr>
    </vt:vector>
  </TitlesOfParts>
  <Company>Deloitte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Kong, Yibing</dc:creator>
  <cp:lastModifiedBy>Eric Lu</cp:lastModifiedBy>
  <dcterms:created xsi:type="dcterms:W3CDTF">2011-07-28T20:03:49Z</dcterms:created>
  <dcterms:modified xsi:type="dcterms:W3CDTF">2017-09-01T15:50:03Z</dcterms:modified>
</cp:coreProperties>
</file>